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PLAN ZA 2023\plan 02.12.2022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1570" windowHeight="8085" activeTab="4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<sst xmlns="http://schemas.openxmlformats.org/spreadsheetml/2006/main" count="13823" uniqueCount="5282">
  <si>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</si>
  <si>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</si>
  <si>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</si>
  <si>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</si>
  <si>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</si>
  <si>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</si>
  <si>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</si>
  <si>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</si>
  <si>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</si>
  <si>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</si>
  <si>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</si>
  <si>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</si>
  <si>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</si>
  <si>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</si>
  <si>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</si>
  <si>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</si>
  <si>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</si>
  <si>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</si>
  <si>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</si>
  <si>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</si>
  <si>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</si>
  <si>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</si>
  <si>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</si>
  <si>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</si>
  <si>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</si>
  <si>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</si>
  <si>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</si>
  <si>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</si>
  <si>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</si>
  <si>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</si>
  <si>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</si>
  <si>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</si>
  <si>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</si>
  <si>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</si>
  <si>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</si>
  <si>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</si>
  <si>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</si>
  <si>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</si>
  <si>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</si>
  <si>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</si>
  <si>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</si>
  <si>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</si>
  <si>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</si>
  <si>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</si>
  <si>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</si>
  <si>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</si>
  <si>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</si>
  <si>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</si>
  <si>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</si>
  <si>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</si>
  <si>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</si>
  <si>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</si>
  <si>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</si>
  <si>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</si>
  <si>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</si>
  <si>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</si>
  <si>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</si>
  <si>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</si>
  <si>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</si>
  <si>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</si>
  <si>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</si>
  <si>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</si>
  <si>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</si>
  <si>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</si>
  <si>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</si>
  <si>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</si>
  <si>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</si>
  <si>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</si>
  <si>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</si>
  <si>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</si>
  <si>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</si>
  <si>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</si>
  <si>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</si>
  <si>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</si>
  <si>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</si>
  <si>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</si>
  <si>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</si>
  <si>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</si>
  <si>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</si>
  <si>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</si>
  <si>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</si>
  <si>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</si>
  <si>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</si>
  <si>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</si>
  <si>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</si>
  <si>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</si>
  <si>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</si>
  <si>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</si>
  <si>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</si>
  <si>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</si>
  <si>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</si>
  <si>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</si>
  <si>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</si>
  <si>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</si>
  <si>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</si>
  <si>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</si>
  <si>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</si>
  <si>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</si>
  <si>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</si>
  <si>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</si>
  <si>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</si>
  <si>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</si>
  <si>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</si>
  <si>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</si>
  <si>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</si>
  <si>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</si>
  <si>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</si>
  <si>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</si>
  <si>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</si>
  <si>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</si>
  <si>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</si>
  <si>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</si>
  <si>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</si>
  <si>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</si>
  <si>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</si>
  <si>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</si>
  <si>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</si>
  <si>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</si>
  <si>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</si>
  <si>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</si>
  <si>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</si>
  <si>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</si>
  <si>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</si>
  <si>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</si>
  <si>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</si>
  <si>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</si>
  <si>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</si>
  <si>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</si>
  <si>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</si>
  <si>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</si>
  <si>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</si>
  <si>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</si>
  <si>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</si>
  <si>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</si>
  <si>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</si>
  <si>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</si>
  <si>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</si>
  <si>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</si>
  <si>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</si>
  <si>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</si>
  <si>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</si>
  <si>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</si>
  <si>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</si>
  <si>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</si>
  <si>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</si>
  <si>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</si>
  <si>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</si>
  <si>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</si>
  <si>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</si>
  <si>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</si>
  <si>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</si>
  <si>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</si>
  <si>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</si>
  <si>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</si>
  <si>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</si>
  <si>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</si>
  <si>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</si>
  <si>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</si>
  <si>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</si>
  <si>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</si>
  <si>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</si>
  <si>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</si>
  <si>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</si>
  <si>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</si>
  <si>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</si>
  <si>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</si>
  <si>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</si>
  <si>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</si>
  <si>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</si>
  <si>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</si>
  <si>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</si>
  <si>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</si>
  <si>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</si>
  <si>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</si>
  <si>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</si>
  <si>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</si>
  <si>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</si>
  <si>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</si>
  <si>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</si>
  <si>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</si>
  <si>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</si>
  <si>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</si>
  <si>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</si>
  <si>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</si>
  <si>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</si>
  <si>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</si>
  <si>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</si>
  <si>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</si>
  <si>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</si>
  <si>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</si>
  <si>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</si>
  <si>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</si>
  <si>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</si>
  <si>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</si>
  <si>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</si>
  <si>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</si>
  <si>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</si>
  <si>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</si>
  <si>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</si>
  <si>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</si>
  <si>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</si>
  <si>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</si>
  <si>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</si>
  <si>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</si>
  <si>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</si>
  <si>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</si>
  <si>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</si>
  <si>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</si>
  <si>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</si>
  <si>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</si>
  <si>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</si>
  <si>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</si>
  <si>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</si>
  <si>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</si>
  <si>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</si>
  <si>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</si>
  <si>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</si>
  <si>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</si>
  <si>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</si>
  <si>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</si>
  <si>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</si>
  <si>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</si>
  <si>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</si>
  <si>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</si>
  <si>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</si>
  <si>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</si>
  <si>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</si>
  <si>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</si>
  <si>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</si>
  <si>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</si>
  <si>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</si>
  <si>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</si>
  <si>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</si>
  <si>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</si>
  <si>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</si>
  <si>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</si>
  <si>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</si>
  <si>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</si>
  <si>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</si>
  <si>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</si>
  <si>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</si>
  <si>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</si>
  <si>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</si>
  <si>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</si>
  <si>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</si>
  <si>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</si>
  <si>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</si>
  <si>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</si>
  <si>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</si>
  <si>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</si>
  <si>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</si>
  <si>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</si>
  <si>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</si>
  <si>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</si>
  <si>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</si>
  <si>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</si>
  <si>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</si>
  <si>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</si>
  <si>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</si>
  <si>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</si>
  <si>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</si>
  <si>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</si>
  <si>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</si>
  <si>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</si>
  <si>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</si>
  <si>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</si>
  <si>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</si>
  <si>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</si>
  <si>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</si>
  <si>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</si>
  <si>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</si>
  <si>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</si>
  <si>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</si>
  <si>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</si>
  <si>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</si>
  <si>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</si>
  <si>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</si>
  <si>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</si>
  <si>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</si>
  <si>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</si>
  <si>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</si>
  <si>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</si>
  <si>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</si>
  <si>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</si>
  <si>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</si>
  <si>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</si>
  <si>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</si>
  <si>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</si>
  <si>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</si>
  <si>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</si>
  <si>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</si>
  <si>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</si>
  <si>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</si>
  <si>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</si>
  <si>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</si>
  <si>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</si>
  <si>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</si>
  <si>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</si>
  <si>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</si>
  <si>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</si>
  <si>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</si>
  <si>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</si>
  <si>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</si>
  <si>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</si>
  <si>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</si>
  <si>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</si>
  <si>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</si>
  <si>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</si>
  <si>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</si>
  <si>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</si>
  <si>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</si>
  <si>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</si>
  <si>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</si>
  <si>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</si>
  <si>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</si>
  <si>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</si>
  <si>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</si>
  <si>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</si>
  <si>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</si>
  <si>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</si>
  <si>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</si>
  <si>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</si>
  <si>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</si>
  <si>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</si>
  <si>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</si>
  <si>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</si>
  <si>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</si>
  <si>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</si>
  <si>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</si>
  <si>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</si>
  <si>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</si>
  <si>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</si>
  <si>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</si>
  <si>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</si>
  <si>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</si>
  <si>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</si>
  <si>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</si>
  <si>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</si>
  <si>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</si>
  <si>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</si>
  <si>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</si>
  <si>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</si>
  <si>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</si>
  <si>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</si>
  <si>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</si>
  <si>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</si>
  <si>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</si>
  <si>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</si>
  <si>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</si>
  <si>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</si>
  <si>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</si>
  <si>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</si>
  <si>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</si>
  <si>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</si>
  <si>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</si>
  <si>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</si>
  <si>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</si>
  <si>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</si>
  <si>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</si>
  <si>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</si>
  <si>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</si>
  <si>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</si>
  <si>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</si>
  <si>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</si>
  <si>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</si>
  <si>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</si>
  <si>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</si>
  <si>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</si>
  <si>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</si>
  <si>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</si>
  <si>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</si>
  <si>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</si>
  <si>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</si>
  <si>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</si>
  <si>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</si>
  <si>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</si>
  <si>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</si>
  <si>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</si>
  <si>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</si>
  <si>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</si>
  <si>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</si>
  <si>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</si>
  <si>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</si>
  <si>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</si>
  <si>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</si>
  <si>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</si>
  <si>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</si>
  <si>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</si>
  <si>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</si>
  <si>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</si>
  <si>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</si>
  <si>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</si>
  <si>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</si>
  <si>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</si>
  <si>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</si>
  <si>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</si>
  <si>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</si>
  <si>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</si>
  <si>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</si>
  <si>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</si>
  <si>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</si>
  <si>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</si>
  <si>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</si>
  <si>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</si>
  <si>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</si>
  <si>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</si>
  <si>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</si>
  <si>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</si>
  <si>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</si>
  <si>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</si>
  <si>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</si>
  <si>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</si>
  <si>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</si>
  <si>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</si>
  <si>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</si>
  <si>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</si>
  <si>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</si>
  <si>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</si>
  <si>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</si>
  <si>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</si>
  <si>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</si>
  <si>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</si>
  <si>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</si>
  <si>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</si>
  <si>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</si>
  <si>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</si>
  <si>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</si>
  <si>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</si>
  <si>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</si>
  <si>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</si>
  <si>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</si>
  <si>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</si>
  <si>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</si>
  <si>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</si>
  <si>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</si>
  <si>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</si>
  <si>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</si>
  <si>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</si>
  <si>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</si>
  <si>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</si>
  <si>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</si>
  <si>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</si>
  <si>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</si>
  <si>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</si>
  <si>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</si>
  <si>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</si>
  <si>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</si>
  <si>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</si>
  <si>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</si>
  <si>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</si>
  <si>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</si>
  <si>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</si>
  <si>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</si>
  <si>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</si>
  <si>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</si>
  <si>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</si>
  <si>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</si>
  <si>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</si>
  <si>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</si>
  <si>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</si>
  <si>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</si>
  <si>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</si>
  <si>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</si>
  <si>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</si>
  <si>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</si>
  <si>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</si>
  <si>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</si>
  <si>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</si>
  <si>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</si>
  <si>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</si>
  <si>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</si>
  <si>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</si>
  <si>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</si>
  <si>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</si>
  <si>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</si>
  <si>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</si>
  <si>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</si>
  <si>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</si>
  <si>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</si>
  <si>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</si>
  <si>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</si>
  <si>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</si>
  <si>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</si>
  <si>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</si>
  <si>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</si>
  <si>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</si>
  <si>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</si>
  <si>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</si>
  <si>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</si>
  <si>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</si>
  <si>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</si>
  <si>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</si>
  <si>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</si>
  <si>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</si>
  <si>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</si>
  <si>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</si>
  <si>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</si>
  <si>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</si>
  <si>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</si>
  <si>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</si>
  <si>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</si>
  <si>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</si>
  <si>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</si>
  <si>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</si>
  <si>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</si>
  <si>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</si>
  <si>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</si>
  <si>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</si>
  <si>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</si>
  <si>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</si>
  <si>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</si>
  <si>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</si>
  <si>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</si>
  <si>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</si>
  <si>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</si>
  <si>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</si>
  <si>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</si>
  <si>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</si>
  <si>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</si>
  <si>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</si>
  <si>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</si>
  <si>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</si>
  <si>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</si>
  <si>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</si>
  <si>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</si>
  <si>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</si>
  <si>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</si>
  <si>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</si>
  <si>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</si>
  <si>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</si>
  <si>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</si>
  <si>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</si>
  <si>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</si>
  <si>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</si>
  <si>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</si>
  <si>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</si>
  <si>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</si>
  <si>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</si>
  <si>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</si>
  <si>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</si>
  <si>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</si>
  <si>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</si>
  <si>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</si>
  <si>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</si>
  <si>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</si>
  <si>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</si>
  <si>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</si>
  <si>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</si>
  <si>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</si>
  <si>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</si>
  <si>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</si>
  <si>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</si>
  <si>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</si>
  <si>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</si>
  <si>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</si>
  <si>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</si>
  <si>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</si>
  <si>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</si>
  <si>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</si>
  <si>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</si>
  <si>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</si>
  <si>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</si>
  <si>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</si>
  <si>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</si>
  <si>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</si>
  <si>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</si>
  <si>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</si>
  <si>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</si>
  <si>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</si>
  <si>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</si>
  <si>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</si>
  <si>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</si>
  <si>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</si>
  <si>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</si>
  <si>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</si>
  <si>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</si>
  <si>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</si>
  <si>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</si>
  <si>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</si>
  <si>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</si>
  <si>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</si>
  <si>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</si>
  <si>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</si>
  <si>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</si>
  <si>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</si>
  <si>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</si>
  <si>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</si>
  <si>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</si>
  <si>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</si>
  <si>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</si>
  <si>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</si>
  <si>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</si>
  <si>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</si>
  <si>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</si>
  <si>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</si>
  <si>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</si>
  <si>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</si>
  <si>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</si>
  <si>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</si>
  <si>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</si>
  <si>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</si>
  <si>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</si>
  <si>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</si>
  <si>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</si>
  <si>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</si>
  <si>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</si>
  <si>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</si>
  <si>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</si>
  <si>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</si>
  <si>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</si>
  <si>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</si>
  <si>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</si>
  <si>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</si>
  <si>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</si>
  <si>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</si>
  <si>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</si>
  <si>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</si>
  <si>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</si>
  <si>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</si>
  <si>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</si>
  <si>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</si>
  <si>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</si>
  <si>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</si>
  <si>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</si>
  <si>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</si>
  <si>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</si>
  <si>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</si>
  <si>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</si>
  <si>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</si>
  <si>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</si>
  <si>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</si>
  <si>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</si>
  <si>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</si>
  <si>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</si>
  <si>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</si>
  <si>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</si>
  <si>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</si>
  <si>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</si>
  <si>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</si>
  <si>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</si>
  <si>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</si>
  <si>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</si>
  <si>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</si>
  <si>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</si>
  <si>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</si>
  <si>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</si>
  <si>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</si>
  <si>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</si>
  <si>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</si>
  <si>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</si>
  <si>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</si>
  <si>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</si>
  <si>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</si>
  <si>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</si>
  <si>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</si>
  <si>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</si>
  <si>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</si>
  <si>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</si>
  <si>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</si>
  <si>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</si>
  <si>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</si>
  <si>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</si>
  <si>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</si>
  <si>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</si>
  <si>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</si>
  <si>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</si>
  <si>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</si>
  <si>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</si>
  <si>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</si>
  <si>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</si>
  <si>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</si>
  <si>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</si>
  <si>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</si>
  <si>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</si>
  <si>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</si>
  <si>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</si>
  <si>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</si>
  <si>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</si>
  <si>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</si>
  <si>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</si>
  <si>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</si>
  <si>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</si>
  <si>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</si>
  <si>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</si>
  <si>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</si>
  <si>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</si>
  <si>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</si>
  <si>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</si>
  <si>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</si>
  <si>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</si>
  <si>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</si>
  <si>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</si>
  <si>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</si>
  <si>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</si>
  <si>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</si>
  <si>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</si>
  <si>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</si>
  <si>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</si>
  <si>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</si>
  <si>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</si>
  <si>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</si>
  <si>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</si>
  <si>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</si>
  <si>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</si>
  <si>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</si>
  <si>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</si>
  <si>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</si>
  <si>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</si>
  <si>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</si>
  <si>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</si>
  <si>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</si>
  <si>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</si>
  <si>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</si>
  <si>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</si>
  <si>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</si>
  <si>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</si>
  <si>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</si>
  <si>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</si>
  <si>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</si>
  <si>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</si>
  <si>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</si>
  <si>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</si>
  <si>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</si>
  <si>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</si>
  <si>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</si>
  <si>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</si>
  <si>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</si>
  <si>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</si>
  <si>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</si>
  <si>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</si>
  <si>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</si>
  <si>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</si>
  <si>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</si>
  <si>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</si>
  <si>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</si>
  <si>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</si>
  <si>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</si>
  <si>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</si>
  <si>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</si>
  <si>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</si>
  <si>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</si>
  <si>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</si>
  <si>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</si>
  <si>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</si>
  <si>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</si>
  <si>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</si>
  <si>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</si>
  <si>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</si>
  <si>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</si>
  <si>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</si>
  <si>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</si>
  <si>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</si>
  <si>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</si>
  <si>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</si>
  <si>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</si>
  <si>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</si>
  <si>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</si>
  <si>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</si>
  <si>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</si>
  <si>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</si>
  <si>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</si>
  <si>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</si>
  <si>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</si>
  <si>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</si>
  <si>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</si>
  <si>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</si>
  <si>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</si>
  <si>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</si>
  <si>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</si>
  <si>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</si>
  <si>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</si>
  <si>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</si>
  <si>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</si>
  <si>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</si>
  <si>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</si>
  <si>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</si>
  <si>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</si>
  <si>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</si>
  <si>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</si>
  <si>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</si>
  <si>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</si>
  <si>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</si>
  <si>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</si>
  <si>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</si>
  <si>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</si>
  <si>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</si>
  <si>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</si>
  <si>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</si>
  <si>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</si>
  <si>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</si>
  <si>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</si>
  <si>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</si>
  <si>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</si>
  <si>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</si>
  <si>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</si>
  <si>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</si>
  <si>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</si>
  <si>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</si>
  <si>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</si>
  <si>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</si>
  <si>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</si>
  <si>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</si>
  <si>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</si>
  <si>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</si>
  <si>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</si>
  <si>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</si>
  <si>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</si>
  <si>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</si>
  <si>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</si>
  <si>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</si>
  <si>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</si>
  <si>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</si>
  <si>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</si>
  <si>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</si>
  <si>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</si>
  <si>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</si>
  <si>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</si>
  <si>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</si>
  <si>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</si>
  <si>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</si>
  <si>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</si>
  <si>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</si>
  <si>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</si>
  <si>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</si>
  <si>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</si>
  <si>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</si>
  <si>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</si>
  <si>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</si>
  <si>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</si>
  <si>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</si>
  <si>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</si>
  <si>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</si>
  <si>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</si>
  <si>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</si>
  <si>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</si>
  <si>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</si>
  <si>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</si>
  <si>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</si>
  <si>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</si>
  <si>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</si>
  <si>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</si>
  <si>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</si>
  <si>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</si>
  <si>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</si>
  <si>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</si>
  <si>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</si>
  <si>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</si>
  <si>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</si>
  <si>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</si>
  <si>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</si>
  <si>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</si>
  <si>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</si>
  <si>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</si>
  <si>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</si>
  <si>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</si>
  <si>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</si>
  <si>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</si>
  <si>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</si>
  <si>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</si>
  <si>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</si>
  <si>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</si>
  <si>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</si>
  <si>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</si>
  <si>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</si>
  <si>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</si>
  <si>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</si>
  <si>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</si>
  <si>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</si>
  <si>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</si>
  <si>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</si>
  <si>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</si>
  <si>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</si>
  <si>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</si>
  <si>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</si>
  <si>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</si>
  <si>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</si>
  <si>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</si>
  <si>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</si>
  <si>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</si>
  <si>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</si>
  <si>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</si>
  <si>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</si>
  <si>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</si>
  <si>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</si>
  <si>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</si>
  <si>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</si>
  <si>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</si>
  <si>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</si>
  <si>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</si>
  <si>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</si>
  <si>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</si>
  <si>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</si>
  <si>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</si>
  <si>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</si>
  <si>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</si>
  <si>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</si>
  <si>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</si>
  <si>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</si>
  <si>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</si>
  <si>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</si>
  <si>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</si>
  <si>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</si>
  <si>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</si>
  <si>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</si>
  <si>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</si>
  <si>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</si>
  <si>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</si>
  <si>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</si>
  <si>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</si>
  <si>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</si>
  <si>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</si>
  <si>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</si>
  <si>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</si>
  <si>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</si>
  <si>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</si>
  <si>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</si>
  <si>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</si>
  <si>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</si>
  <si>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</si>
  <si>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</si>
  <si>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</si>
  <si>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</si>
  <si>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</si>
  <si>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</si>
  <si>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</si>
  <si>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</si>
  <si>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</si>
  <si>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</si>
  <si>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</si>
  <si>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</si>
  <si>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</si>
  <si>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</si>
  <si>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</si>
  <si>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</si>
  <si>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</si>
  <si>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</si>
  <si>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</si>
  <si>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</si>
  <si>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</si>
  <si>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</si>
  <si>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</si>
  <si>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</si>
  <si>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</si>
  <si>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</si>
  <si>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</si>
  <si>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</si>
  <si>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</si>
  <si>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</si>
  <si>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</si>
  <si>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</si>
  <si>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</si>
  <si>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</si>
  <si>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</si>
  <si>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</si>
  <si>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</si>
  <si>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</si>
  <si>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</si>
  <si>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</si>
  <si>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</si>
  <si>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</si>
  <si>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</si>
  <si>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</si>
  <si>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</si>
  <si>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</si>
  <si>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</si>
  <si>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</si>
  <si>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</si>
  <si>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</si>
  <si>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</si>
  <si>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</si>
  <si>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</si>
  <si>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</si>
  <si>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</si>
  <si>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</si>
  <si>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</si>
  <si>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</si>
  <si>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</si>
  <si>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</si>
  <si>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</si>
  <si>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</si>
  <si>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</si>
  <si>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</si>
  <si>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</si>
  <si>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</si>
  <si>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</si>
  <si>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</si>
  <si>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</si>
  <si>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</si>
  <si>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</si>
  <si>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</si>
  <si>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</si>
  <si>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</si>
  <si>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</si>
  <si>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</si>
  <si>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</si>
  <si>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</si>
  <si>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</si>
  <si>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</si>
  <si>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</si>
  <si>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</si>
  <si>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</si>
  <si>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</si>
  <si>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</si>
  <si>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</si>
  <si>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</si>
  <si>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</si>
  <si>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</si>
  <si>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</si>
  <si>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</si>
  <si>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</si>
  <si>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</si>
  <si>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</si>
  <si>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</si>
  <si>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</si>
  <si>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</si>
  <si>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</si>
  <si>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</si>
  <si>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</si>
  <si>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</si>
  <si>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</si>
  <si>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</si>
  <si>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</si>
  <si>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</si>
  <si>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</si>
  <si>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</si>
  <si>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</si>
  <si>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</si>
  <si>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</si>
  <si>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</si>
  <si>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</si>
  <si>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</si>
  <si>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</si>
  <si>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</si>
  <si>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</si>
  <si>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</si>
  <si>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</si>
  <si>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</si>
  <si>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</si>
  <si>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</si>
  <si>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</si>
  <si>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</si>
  <si>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</si>
  <si>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</si>
  <si>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</si>
  <si>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</si>
  <si>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</si>
  <si>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</si>
  <si>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</si>
  <si>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</si>
  <si>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</si>
  <si>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</si>
  <si>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</si>
  <si>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</si>
  <si>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</si>
  <si>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</si>
  <si>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</si>
  <si>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</si>
  <si>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</si>
  <si>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</si>
  <si>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</si>
  <si>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</si>
  <si>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</si>
  <si>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</si>
  <si>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</si>
  <si>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</si>
  <si>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</si>
  <si>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</si>
  <si>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</si>
  <si>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</si>
  <si>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</si>
  <si>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</si>
  <si>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</si>
  <si>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</si>
  <si>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</si>
  <si>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</si>
  <si>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</si>
  <si>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</si>
  <si>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</si>
  <si>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</si>
  <si>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</si>
  <si>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</si>
  <si>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</si>
  <si>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</si>
  <si>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</si>
  <si>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</si>
  <si>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</si>
  <si>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</si>
  <si>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</si>
  <si>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</si>
  <si>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</si>
  <si>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</si>
  <si>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</si>
  <si>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</si>
  <si>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</si>
  <si>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</si>
  <si>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</si>
  <si>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</si>
  <si>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</si>
  <si>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</si>
  <si>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</si>
  <si>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</si>
  <si>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</si>
  <si>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</si>
  <si>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</si>
  <si>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</si>
  <si>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</si>
  <si>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</si>
  <si>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</si>
  <si>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</si>
  <si>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</si>
  <si>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</si>
  <si>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</si>
  <si>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</si>
  <si>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</si>
  <si>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</si>
  <si>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</si>
  <si>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</si>
  <si>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</si>
  <si>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</si>
  <si>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</si>
  <si>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</si>
  <si>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</si>
  <si>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</si>
  <si>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</si>
  <si>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</si>
  <si>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</si>
  <si>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</si>
  <si>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</si>
  <si>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</si>
  <si>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</si>
  <si>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</si>
  <si>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</si>
  <si>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</si>
  <si>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</si>
  <si>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</si>
  <si>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</si>
  <si>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</si>
  <si>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</si>
  <si>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</si>
  <si>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</si>
  <si>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</si>
  <si>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</si>
  <si>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</si>
  <si>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</si>
  <si>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</si>
  <si>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</si>
  <si>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</si>
  <si>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</si>
  <si>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</si>
  <si>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</si>
  <si>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</si>
  <si>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</si>
  <si>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</si>
  <si>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</si>
  <si>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</si>
  <si>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</si>
  <si>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</si>
  <si>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</si>
  <si>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</si>
  <si>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</si>
  <si>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</si>
  <si>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</si>
  <si>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</si>
  <si>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</si>
  <si>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</si>
  <si>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</si>
  <si>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</si>
  <si>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</si>
  <si>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</si>
  <si>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</si>
  <si>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</si>
  <si>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</si>
  <si>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</si>
  <si>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</si>
  <si>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</si>
  <si>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</si>
  <si>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</si>
  <si>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</si>
  <si>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</si>
  <si>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</si>
  <si>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</si>
  <si>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</si>
  <si>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</si>
  <si>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</si>
  <si>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</si>
  <si>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</si>
  <si>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</si>
  <si>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</si>
  <si>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</si>
  <si>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</si>
  <si>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</si>
  <si>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</si>
  <si>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</si>
  <si>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</si>
  <si>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</si>
  <si>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</si>
  <si>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</si>
  <si>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</si>
  <si>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</si>
  <si>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</si>
  <si>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</si>
  <si>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</si>
  <si>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</si>
  <si>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</si>
  <si>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</si>
  <si>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</si>
  <si>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</si>
  <si>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</si>
  <si>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</si>
  <si>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</si>
  <si>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</si>
  <si>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</si>
  <si>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</si>
  <si>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</si>
  <si>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</si>
  <si>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</si>
  <si>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</si>
  <si>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</si>
  <si>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</si>
  <si>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</si>
  <si>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</si>
  <si>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</si>
  <si>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</si>
  <si>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</si>
  <si>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</si>
  <si>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</si>
  <si>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</si>
  <si>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</si>
  <si>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</si>
  <si>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</si>
  <si>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</si>
  <si>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</si>
  <si>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</si>
  <si>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</si>
  <si>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</si>
  <si>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</si>
  <si>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</si>
  <si>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</si>
  <si>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</si>
  <si>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</si>
  <si>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</si>
  <si>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</si>
  <si>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</si>
  <si>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</si>
  <si>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</si>
  <si>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</si>
  <si>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</si>
  <si>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</si>
  <si>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</si>
  <si>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</si>
  <si>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</si>
  <si>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</si>
  <si>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</si>
  <si>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</si>
  <si>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</si>
  <si>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</si>
  <si>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</si>
  <si>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</si>
  <si>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</si>
  <si>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</si>
  <si>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</si>
  <si>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</si>
  <si>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</si>
  <si>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</si>
  <si>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</si>
  <si>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</si>
  <si>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</si>
  <si>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</si>
  <si>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</si>
  <si>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</si>
  <si>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</si>
  <si>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</si>
  <si>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</si>
  <si>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</si>
  <si>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</si>
  <si>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</si>
  <si>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</si>
  <si>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</si>
  <si>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</si>
  <si>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</si>
  <si>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</si>
  <si>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</si>
  <si>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</si>
  <si>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</si>
  <si>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</si>
  <si>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</si>
  <si>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</si>
  <si>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</si>
  <si>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</si>
  <si>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</si>
  <si>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</si>
  <si>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</si>
  <si>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</si>
  <si>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</si>
  <si>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</si>
  <si>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</si>
  <si>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</si>
  <si>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</si>
  <si>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</si>
  <si>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</si>
  <si>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</si>
  <si>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</si>
  <si>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</si>
  <si>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</si>
  <si>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</si>
  <si>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</si>
  <si>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</si>
  <si>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</si>
  <si>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</si>
  <si>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</si>
  <si>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</si>
  <si>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</si>
  <si>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</si>
  <si>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</si>
  <si>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</si>
  <si>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</si>
  <si>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</si>
  <si>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</si>
  <si>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</si>
  <si>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</si>
  <si>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</si>
  <si>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</si>
  <si>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</si>
  <si>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</si>
  <si>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</si>
  <si>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</si>
  <si>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</si>
  <si>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</si>
  <si>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</si>
  <si>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</si>
  <si>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</si>
  <si>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</si>
  <si>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</si>
  <si>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</si>
  <si>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</si>
  <si>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</si>
  <si>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</si>
  <si>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</si>
  <si>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</si>
  <si>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</si>
  <si>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</si>
  <si>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</si>
  <si>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</si>
  <si>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</si>
  <si>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</si>
  <si>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</si>
  <si>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</si>
  <si>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</si>
  <si>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</si>
  <si>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</si>
  <si>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</si>
  <si>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</si>
  <si>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</si>
  <si>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</si>
  <si>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</si>
  <si>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</si>
  <si>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</si>
  <si>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</si>
  <si>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</si>
  <si>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</si>
  <si>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</si>
  <si>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</si>
  <si>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</si>
  <si>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</si>
  <si>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</si>
  <si>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</si>
  <si>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</si>
  <si>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</si>
  <si>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</si>
  <si>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</si>
  <si>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</si>
  <si>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</si>
  <si>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</si>
  <si>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</si>
  <si>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</si>
  <si>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</si>
  <si>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</si>
  <si>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</si>
  <si>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</si>
  <si>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</si>
  <si>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</si>
  <si>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</si>
  <si>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</si>
  <si>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</si>
  <si>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</si>
  <si>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</si>
  <si>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</si>
  <si>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</si>
  <si>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</si>
  <si>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</si>
  <si>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</si>
  <si>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</si>
  <si>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</si>
  <si>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</si>
  <si>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</si>
  <si>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</si>
  <si>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</si>
  <si>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</si>
  <si>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</si>
  <si>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</si>
  <si>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</si>
  <si>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</si>
  <si>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</si>
  <si>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</si>
  <si>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</si>
  <si>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</si>
  <si>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</si>
  <si>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</si>
  <si>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</si>
  <si>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</si>
  <si>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</si>
  <si>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</si>
  <si>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</si>
  <si>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</si>
  <si>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</si>
  <si>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</si>
  <si>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</si>
  <si>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</si>
  <si>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</si>
  <si>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</si>
  <si>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</si>
  <si>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</si>
  <si>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</si>
  <si>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</si>
  <si>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</si>
  <si>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</si>
  <si>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</si>
  <si>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</si>
  <si>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</si>
  <si>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</si>
  <si>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</si>
  <si>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</si>
  <si>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</si>
  <si>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</si>
  <si>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</si>
  <si>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</si>
  <si>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</si>
  <si>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</si>
  <si>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</si>
  <si>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</si>
  <si>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</si>
  <si>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</si>
  <si>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</si>
  <si>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</si>
  <si>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</si>
  <si>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</si>
  <si>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</si>
  <si>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</si>
  <si>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</si>
  <si>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</si>
  <si>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</si>
  <si>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</si>
  <si>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</si>
  <si>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</si>
  <si>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</si>
  <si>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</si>
  <si>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</si>
  <si>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</si>
  <si>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</si>
  <si>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</si>
  <si>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</si>
  <si>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</si>
  <si>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</si>
  <si>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</si>
  <si>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</si>
  <si>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</si>
  <si>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</si>
  <si>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</si>
  <si>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</si>
  <si>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</si>
  <si>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</si>
  <si>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</si>
  <si>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</si>
  <si>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</si>
  <si>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</si>
  <si>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</si>
  <si>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</si>
  <si>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</si>
  <si>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</si>
  <si>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</si>
  <si>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</si>
  <si>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</si>
  <si>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</si>
  <si>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</si>
  <si>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</si>
  <si>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</si>
  <si>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</si>
  <si>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</si>
  <si>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</si>
  <si>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</si>
  <si>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</si>
  <si>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</si>
  <si>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</si>
  <si>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</si>
  <si>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</si>
  <si>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</si>
  <si>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</si>
  <si>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</si>
  <si>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</si>
  <si>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</si>
  <si>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</si>
  <si>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</si>
  <si>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</si>
  <si>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</si>
  <si>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</si>
  <si>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</si>
  <si>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</si>
  <si>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</si>
  <si>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</si>
  <si>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</si>
  <si>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</si>
  <si>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</si>
  <si>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</si>
  <si>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</si>
  <si>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</si>
  <si>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</si>
  <si>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</si>
  <si>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</si>
  <si>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</si>
  <si>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</si>
  <si>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</si>
  <si>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</si>
  <si>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</si>
  <si>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</si>
  <si>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</si>
  <si>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</si>
  <si>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</si>
  <si>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</si>
  <si>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</si>
  <si>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</si>
  <si>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</si>
  <si>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</si>
  <si>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</si>
  <si>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</si>
  <si>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</si>
  <si>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</si>
  <si>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</si>
  <si>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</si>
  <si>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</si>
  <si>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</si>
  <si>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</si>
  <si>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</si>
  <si>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</si>
  <si>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</si>
  <si>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</si>
  <si>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</si>
  <si>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</si>
  <si>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</si>
  <si>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</si>
  <si>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</si>
  <si>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</si>
  <si>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</si>
  <si>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</si>
  <si>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</si>
  <si>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</si>
  <si>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</si>
  <si>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</si>
  <si>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</si>
  <si>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</si>
  <si>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</si>
  <si>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</si>
  <si>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</si>
  <si>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</si>
  <si>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</si>
  <si>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</si>
  <si>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</si>
  <si>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</si>
  <si>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</si>
  <si>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</si>
  <si>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</si>
  <si>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</si>
  <si>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</si>
  <si>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</si>
  <si>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</si>
  <si>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</si>
  <si>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</si>
  <si>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</si>
  <si>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</si>
  <si>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</si>
  <si>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</si>
  <si>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</si>
  <si>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</si>
  <si>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</si>
  <si>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</si>
  <si>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</si>
  <si>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</si>
  <si>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</si>
  <si>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</si>
  <si>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</si>
  <si>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</si>
  <si>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</si>
  <si>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</si>
  <si>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</si>
  <si>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</si>
  <si>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</si>
  <si>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</si>
  <si>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</si>
  <si>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</si>
  <si>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</si>
  <si>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</si>
  <si>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</si>
  <si>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</si>
  <si>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</si>
  <si>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</si>
  <si>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</si>
  <si>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</si>
  <si>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</si>
  <si>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</si>
  <si>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</si>
  <si>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</si>
  <si>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</si>
  <si>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</si>
  <si>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</si>
  <si>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</si>
  <si>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</si>
  <si>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</si>
  <si>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</si>
  <si>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</si>
  <si>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</si>
  <si>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</si>
  <si>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</si>
  <si>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</si>
  <si>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</si>
  <si>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</si>
  <si>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</si>
  <si>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</si>
  <si>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</si>
  <si>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</si>
  <si>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</si>
  <si>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</si>
  <si>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</si>
  <si>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</si>
  <si>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</si>
  <si>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</si>
  <si>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</si>
  <si>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</si>
  <si>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</si>
  <si>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</si>
  <si>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</si>
  <si>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</si>
  <si>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</si>
  <si>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</si>
  <si>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</si>
  <si>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</si>
  <si>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</si>
  <si>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</si>
  <si>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</si>
  <si>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</si>
  <si>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</si>
  <si>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</si>
  <si>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</si>
  <si>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</si>
  <si>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</si>
  <si>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</si>
  <si>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</si>
  <si>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</si>
  <si>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</si>
  <si>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</si>
  <si>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</si>
  <si>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</si>
  <si>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</si>
  <si>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</si>
  <si>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</si>
  <si>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</si>
  <si>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</si>
  <si>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</si>
  <si>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</si>
  <si>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</si>
  <si>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</si>
  <si>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</si>
  <si>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</si>
  <si>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</si>
  <si>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</si>
  <si>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</si>
  <si>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</si>
  <si>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</si>
  <si>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</si>
  <si>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</si>
  <si>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</si>
  <si>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</si>
  <si>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</si>
  <si>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</si>
  <si>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</si>
  <si>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</si>
  <si>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</si>
  <si>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</si>
  <si>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</si>
  <si>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</si>
  <si>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</si>
  <si>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</si>
  <si>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</si>
  <si>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</si>
  <si>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</si>
  <si>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</si>
  <si>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</si>
  <si>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</si>
  <si>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</si>
  <si>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</si>
  <si>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</si>
  <si>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</si>
  <si>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</si>
  <si>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</si>
  <si>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</si>
  <si>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</si>
  <si>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</si>
  <si>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</si>
  <si>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</si>
  <si>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</si>
  <si>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</si>
  <si>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</si>
  <si>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</si>
  <si>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</si>
  <si>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</si>
  <si>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</si>
  <si>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</si>
  <si>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</si>
  <si>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</si>
  <si>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</si>
  <si>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</si>
  <si>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</si>
  <si>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</si>
  <si>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</si>
  <si>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</si>
  <si>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</si>
  <si>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</si>
  <si>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</si>
  <si>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</si>
  <si>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</si>
  <si>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</si>
  <si>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</si>
  <si>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</si>
  <si>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</si>
  <si>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</si>
  <si>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</si>
  <si>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</si>
  <si>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</si>
  <si>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</si>
  <si>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</si>
  <si>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</si>
  <si>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</si>
  <si>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</si>
  <si>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</si>
  <si>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</si>
  <si>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</si>
  <si>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</si>
  <si>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</si>
  <si>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</si>
  <si>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</si>
  <si>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</si>
  <si>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</si>
  <si>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</si>
  <si>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</si>
  <si>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</si>
  <si>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</si>
  <si>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</si>
  <si>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</si>
  <si>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</si>
  <si>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</si>
  <si>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</si>
  <si>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</si>
  <si>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</si>
  <si>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</si>
  <si>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</si>
  <si>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</si>
  <si>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</si>
  <si>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</si>
  <si>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</si>
  <si>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</si>
  <si>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</si>
  <si>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</si>
  <si>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</si>
  <si>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</si>
  <si>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</si>
  <si>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</si>
  <si>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</si>
  <si>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</si>
  <si>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</si>
  <si>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</si>
  <si>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</si>
  <si>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</si>
  <si>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</si>
  <si>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</si>
  <si>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</si>
  <si>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</si>
  <si>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</si>
  <si>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</si>
  <si>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</si>
  <si>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</si>
  <si>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</si>
  <si>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</si>
  <si>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</si>
  <si>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</si>
  <si>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</si>
  <si>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</si>
  <si>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</si>
  <si>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</si>
  <si>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</si>
  <si>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</si>
  <si>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</si>
  <si>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</si>
  <si>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</si>
  <si>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</si>
  <si>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</si>
  <si>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</si>
  <si>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</si>
  <si>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</si>
  <si>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</si>
  <si>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</si>
  <si>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</si>
  <si>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</si>
  <si>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</si>
  <si>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</si>
  <si>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</si>
  <si>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</si>
  <si>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</si>
  <si>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</si>
  <si>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</si>
  <si>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</si>
  <si>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</si>
  <si>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</si>
  <si>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</si>
  <si>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</si>
  <si>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</si>
  <si>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</si>
  <si>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</si>
  <si>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</si>
  <si>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</si>
  <si>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</si>
  <si>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</si>
  <si>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</si>
  <si>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</si>
  <si>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</si>
  <si>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</si>
  <si>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</si>
  <si>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</si>
  <si>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</si>
  <si>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</si>
  <si>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</si>
  <si>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</si>
  <si>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</si>
  <si>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</si>
  <si>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</si>
  <si>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</si>
  <si>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</si>
  <si>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</si>
  <si>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</si>
  <si>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</si>
  <si>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</si>
  <si>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</si>
  <si>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</si>
  <si>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</si>
  <si>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</si>
  <si>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</si>
  <si>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</si>
  <si>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</si>
  <si>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</si>
  <si>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</si>
  <si>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</si>
  <si>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</si>
  <si>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</si>
  <si>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</si>
  <si>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</si>
  <si>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</si>
  <si>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</si>
  <si>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</si>
  <si>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</si>
  <si>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</si>
  <si>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</si>
  <si>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</si>
  <si>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</si>
  <si>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</si>
  <si>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</si>
  <si>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</si>
  <si>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</si>
  <si>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</si>
  <si>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</si>
  <si>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</si>
  <si>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</si>
  <si>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</si>
  <si>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</si>
  <si>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</si>
  <si>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</si>
  <si>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</si>
  <si>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</si>
  <si>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</si>
  <si>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</si>
  <si>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</si>
  <si>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</si>
  <si>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</si>
  <si>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</si>
  <si>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</si>
  <si>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</si>
  <si>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</si>
  <si>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</si>
  <si>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</si>
  <si>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</si>
  <si>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</si>
  <si>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</si>
  <si>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</si>
  <si>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</si>
  <si>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</si>
  <si>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</si>
  <si>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</si>
  <si>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</si>
  <si>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</si>
  <si>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</si>
  <si>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</si>
  <si>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</si>
  <si>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</si>
  <si>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</si>
  <si>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</si>
  <si>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</si>
  <si>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</si>
  <si>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</si>
  <si>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</si>
  <si>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</si>
  <si>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</si>
  <si>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</si>
  <si>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</si>
  <si>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</si>
  <si>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</si>
  <si>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</si>
  <si>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</si>
  <si>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</si>
  <si>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</si>
  <si>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</si>
  <si>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</si>
  <si>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</si>
  <si>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</si>
  <si>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</si>
  <si>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</si>
  <si>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</si>
  <si>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</si>
  <si>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</si>
  <si>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</si>
  <si>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</si>
  <si>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</si>
  <si>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</si>
  <si>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</si>
  <si>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</si>
  <si>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</si>
  <si>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</si>
  <si>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</si>
  <si>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</si>
  <si>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</si>
  <si>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</si>
  <si>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</si>
  <si>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</si>
  <si>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</si>
  <si>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</si>
  <si>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</si>
  <si>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</si>
  <si>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</si>
  <si>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</si>
  <si>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</si>
  <si>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</si>
  <si>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</si>
  <si>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</si>
  <si>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</si>
  <si>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</si>
  <si>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</si>
  <si>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</si>
  <si>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</si>
  <si>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</si>
  <si>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</si>
  <si>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</si>
  <si>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</si>
  <si>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</si>
  <si>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</si>
  <si>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</si>
  <si>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</si>
  <si>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</si>
  <si>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</si>
  <si>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</si>
  <si>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</si>
  <si>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</si>
  <si>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</si>
  <si>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</si>
  <si>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</si>
  <si>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</si>
  <si>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</si>
  <si>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</si>
  <si>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</si>
  <si>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</si>
  <si>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</si>
  <si>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</si>
  <si>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</si>
  <si>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</si>
  <si>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</si>
  <si>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</si>
  <si>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</si>
  <si>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</si>
  <si>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</si>
  <si>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</si>
  <si>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</si>
  <si>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</si>
  <si>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</si>
  <si>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</si>
  <si>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</si>
  <si>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</si>
  <si>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</si>
  <si>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</si>
  <si>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</si>
  <si>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</si>
  <si>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</si>
  <si>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</si>
  <si>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</si>
  <si>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</si>
  <si>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</si>
  <si>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</si>
  <si>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</si>
  <si>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</si>
  <si>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</si>
  <si>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</si>
  <si>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</si>
  <si>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</si>
  <si>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</si>
  <si>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</si>
  <si>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</si>
  <si>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</si>
  <si>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</si>
  <si>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</si>
  <si>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</si>
  <si>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</si>
  <si>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</si>
  <si>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</si>
  <si>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</si>
  <si>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</si>
  <si>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</si>
  <si>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</si>
  <si>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</si>
  <si>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</si>
  <si>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</si>
  <si>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</si>
  <si>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</si>
  <si>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</si>
  <si>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</si>
  <si>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</si>
  <si>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</si>
  <si>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</si>
  <si>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</si>
  <si>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</si>
  <si>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</si>
  <si>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</si>
  <si>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</si>
  <si>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</si>
  <si>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</si>
  <si>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</si>
  <si>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</si>
  <si>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</si>
  <si>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</si>
  <si>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</si>
  <si>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</si>
  <si>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</si>
  <si>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</si>
  <si>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</si>
  <si>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</si>
  <si>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</si>
  <si>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</si>
  <si>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</si>
  <si>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</si>
  <si>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</si>
  <si>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</si>
  <si>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</si>
  <si>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</si>
  <si>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</si>
  <si>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</si>
  <si>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</si>
  <si>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</si>
  <si>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</si>
  <si>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</si>
  <si>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</si>
  <si>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</si>
  <si>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</si>
  <si>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</si>
  <si>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</si>
  <si>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</si>
  <si>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</si>
  <si>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</si>
  <si>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</si>
  <si>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</si>
  <si>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</si>
  <si>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</si>
  <si>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</si>
  <si>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</si>
  <si>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</si>
  <si>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</si>
  <si>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</si>
  <si>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</si>
  <si>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</si>
  <si>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</si>
  <si>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</si>
  <si>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</si>
  <si>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</si>
  <si>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</si>
  <si>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</si>
  <si>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</si>
  <si>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</si>
  <si>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</si>
  <si>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</si>
  <si>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</si>
  <si>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</si>
  <si>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</si>
  <si>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</si>
  <si>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</si>
  <si>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</si>
  <si>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</si>
  <si>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</si>
  <si>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</si>
  <si>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</si>
  <si>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</si>
  <si>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</si>
  <si>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</si>
  <si>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</si>
  <si>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</si>
  <si>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</si>
  <si>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</si>
  <si>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</si>
  <si>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</si>
  <si>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</si>
  <si>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</si>
  <si>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</si>
  <si>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</si>
  <si>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</si>
  <si>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</si>
  <si>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</si>
  <si>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</si>
  <si>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</si>
  <si>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</si>
  <si>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</si>
  <si>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</si>
  <si>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</si>
  <si>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</si>
  <si>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</si>
  <si>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</si>
  <si>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</si>
  <si>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</si>
  <si>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</si>
  <si>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</si>
  <si>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</si>
  <si>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</si>
  <si>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</si>
  <si>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</si>
  <si>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</si>
  <si>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</si>
  <si>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</si>
  <si>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</si>
  <si>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</si>
  <si>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</si>
  <si>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</si>
  <si>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</si>
  <si>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</si>
  <si>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</si>
  <si>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</si>
  <si>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</si>
  <si>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</si>
  <si>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</si>
  <si>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</si>
  <si>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</si>
  <si>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</si>
  <si>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</si>
  <si>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</si>
  <si>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</si>
  <si>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</si>
  <si>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</si>
  <si>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</si>
  <si>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</si>
  <si>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</si>
  <si>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</si>
  <si>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</si>
  <si>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</si>
  <si>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</si>
  <si>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</si>
  <si>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</si>
  <si>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</si>
  <si>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</si>
  <si>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</si>
  <si>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</si>
  <si>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</si>
  <si>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</si>
  <si>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</si>
  <si>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</si>
  <si>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</si>
  <si>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</si>
  <si>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</si>
  <si>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</si>
  <si>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</si>
  <si>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</si>
  <si>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</si>
  <si>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</si>
  <si>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</si>
  <si>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</si>
  <si>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</si>
  <si>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</si>
  <si>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</si>
  <si>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</si>
  <si>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</si>
  <si>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</si>
  <si>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</si>
  <si>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</si>
  <si>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</si>
  <si>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</si>
  <si>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</si>
  <si>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</si>
  <si>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</si>
  <si>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</si>
  <si>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</si>
  <si>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</si>
  <si>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</si>
  <si>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</si>
  <si>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</si>
  <si>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</si>
  <si>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</si>
  <si>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</si>
  <si>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</si>
  <si>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</si>
  <si>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</si>
  <si>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</si>
  <si>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</si>
  <si>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</si>
  <si>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</si>
  <si>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</si>
  <si>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</si>
  <si>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</si>
  <si>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</si>
  <si>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</si>
  <si>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</si>
  <si>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</si>
  <si>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</si>
  <si>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</si>
  <si>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</si>
  <si>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</si>
  <si>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</si>
  <si>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</si>
  <si>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</si>
  <si>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</si>
  <si>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</si>
  <si>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</si>
  <si>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</si>
  <si>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</si>
  <si>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</si>
  <si>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</si>
  <si>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</si>
  <si>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</si>
  <si>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</si>
  <si>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</si>
  <si>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</si>
  <si>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</si>
  <si>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</si>
  <si>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</si>
  <si>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</si>
  <si>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</si>
  <si>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</si>
  <si>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</si>
  <si>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</si>
  <si>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</si>
  <si>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</si>
  <si>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</si>
  <si>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</si>
  <si>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</si>
  <si>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</si>
  <si>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</si>
  <si>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</si>
  <si>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</si>
  <si>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</si>
  <si>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</si>
  <si>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</si>
  <si>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</si>
  <si>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</si>
  <si>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</si>
  <si>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</si>
  <si>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</si>
  <si>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</si>
  <si>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</si>
  <si>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</si>
  <si>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</si>
  <si>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</si>
  <si>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</si>
  <si>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</si>
  <si>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</si>
  <si>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</si>
  <si>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</si>
  <si>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</si>
  <si>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</si>
  <si>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</si>
  <si>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</si>
  <si>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</si>
  <si>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</si>
  <si>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</si>
  <si>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</si>
  <si>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</si>
  <si>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</si>
  <si>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</si>
  <si>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</si>
  <si>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</si>
  <si>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</si>
  <si>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</si>
  <si>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</si>
  <si>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</si>
  <si>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</si>
  <si>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</si>
  <si>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</si>
  <si>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</si>
  <si>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</si>
  <si>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</si>
  <si>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</si>
  <si>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</si>
  <si>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</si>
  <si>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</si>
  <si>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</si>
  <si>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</si>
  <si>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</si>
  <si>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</si>
  <si>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</si>
  <si>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</si>
  <si>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</si>
  <si>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</si>
  <si>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</si>
  <si>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</si>
  <si>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</si>
  <si>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</si>
  <si>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</si>
  <si>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</si>
  <si>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</si>
  <si>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</si>
  <si>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</si>
  <si>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</si>
  <si>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</si>
  <si>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</si>
  <si>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</si>
  <si>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</si>
  <si>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</si>
  <si>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</si>
  <si>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</si>
  <si>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</si>
  <si>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</si>
  <si>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</si>
  <si>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</si>
  <si>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</si>
  <si>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</si>
  <si>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</si>
  <si>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</si>
  <si>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</si>
  <si>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</si>
  <si>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</si>
  <si>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</si>
  <si>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</si>
  <si>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</si>
  <si>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</si>
  <si>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</si>
  <si>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</si>
  <si>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</si>
  <si>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</si>
  <si>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</si>
  <si>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</si>
  <si>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</si>
  <si>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</si>
  <si>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</si>
  <si>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</si>
  <si>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</si>
  <si>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</si>
  <si>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</si>
  <si>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</si>
  <si>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</si>
  <si>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</si>
  <si>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</si>
  <si>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</si>
  <si>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</si>
  <si>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</si>
  <si>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</si>
  <si>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</si>
  <si>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</si>
  <si>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</si>
  <si>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</si>
  <si>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</si>
  <si>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</si>
  <si>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</si>
  <si>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</si>
  <si>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</si>
  <si>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</si>
  <si>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</si>
  <si>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</si>
  <si>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</si>
  <si>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</si>
  <si>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</si>
  <si>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</si>
  <si>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</si>
  <si>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</si>
  <si>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</si>
  <si>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</si>
  <si>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</si>
  <si>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</si>
  <si>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</si>
  <si>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</si>
  <si>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</si>
  <si>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</si>
  <si>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</si>
  <si>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</si>
  <si>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</si>
  <si>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</si>
  <si>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</si>
  <si>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</si>
  <si>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</si>
  <si>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</si>
  <si>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</si>
  <si>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</si>
  <si>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</si>
  <si>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</si>
  <si>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</si>
  <si>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</si>
  <si>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</si>
  <si>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</si>
  <si>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</si>
  <si>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</si>
  <si>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</si>
  <si>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</si>
  <si>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</si>
  <si>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</si>
  <si>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</si>
  <si>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</si>
  <si>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</si>
  <si>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</si>
  <si>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</si>
  <si>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</si>
  <si>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</si>
  <si>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</si>
  <si>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</si>
  <si>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</si>
  <si>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</si>
  <si>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</si>
  <si>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</si>
  <si>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</si>
  <si>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</si>
  <si>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</si>
  <si>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</si>
  <si>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</si>
  <si>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</si>
  <si>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</si>
  <si>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</si>
  <si>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</si>
  <si>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</si>
  <si>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</si>
  <si>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</si>
  <si>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</si>
  <si>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</si>
  <si>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</si>
  <si>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</si>
  <si>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</si>
  <si>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</si>
  <si>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</si>
  <si>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</si>
  <si>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</si>
  <si>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</si>
  <si>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</si>
  <si>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</si>
  <si>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</si>
  <si>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</si>
  <si>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</si>
  <si>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</si>
  <si>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</si>
  <si>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</si>
  <si>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</si>
  <si>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</si>
  <si>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</si>
  <si>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</si>
  <si>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</si>
  <si>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</si>
  <si>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</si>
  <si>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</si>
  <si>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</si>
  <si>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</si>
  <si>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</si>
  <si>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</si>
  <si>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</si>
  <si>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</si>
  <si>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</si>
  <si>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</si>
  <si>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</si>
  <si>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</si>
  <si>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</si>
  <si>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</si>
  <si>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</si>
  <si>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</si>
  <si>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</si>
  <si>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</si>
  <si>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</si>
  <si>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</si>
  <si>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</si>
  <si>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</si>
  <si>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</si>
  <si>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</si>
  <si>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</si>
  <si>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</si>
  <si>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</si>
  <si>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</si>
  <si>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</si>
  <si>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</si>
  <si>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</si>
  <si>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</si>
  <si>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</si>
  <si>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</si>
  <si>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</si>
  <si>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</si>
  <si>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</si>
  <si>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</si>
  <si>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</si>
  <si>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</si>
  <si>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</si>
  <si>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</si>
  <si>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</si>
  <si>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</si>
  <si>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</si>
  <si>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</si>
  <si>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</si>
  <si>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</si>
  <si>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</si>
  <si>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</si>
  <si>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</si>
  <si>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</si>
  <si>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</si>
  <si>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</si>
  <si>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</si>
  <si>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</si>
  <si>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</si>
  <si>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</si>
  <si>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</si>
  <si>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</si>
  <si>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</si>
  <si>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</si>
  <si>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</si>
  <si>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</si>
  <si>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</si>
  <si>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</si>
  <si>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</si>
  <si>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</si>
  <si>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</si>
  <si>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</si>
  <si>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</si>
  <si>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</si>
  <si>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</si>
  <si>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</si>
  <si>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</si>
  <si>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</si>
  <si>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</si>
  <si>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</si>
  <si>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</si>
  <si>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</si>
  <si>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</si>
  <si>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</si>
  <si>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</si>
  <si>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</si>
  <si>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</si>
  <si>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</si>
  <si>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</si>
  <si>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</si>
  <si>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</si>
  <si>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</si>
  <si>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</si>
  <si>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</si>
  <si>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</si>
  <si>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</si>
  <si>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</si>
  <si>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</si>
  <si>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</si>
  <si>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</si>
  <si>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</si>
  <si>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</si>
  <si>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</si>
  <si>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</si>
  <si>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</si>
  <si>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</si>
  <si>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</si>
  <si>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</si>
  <si>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</si>
  <si>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</si>
  <si>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</si>
  <si>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</si>
  <si>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</si>
  <si>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</si>
  <si>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</si>
  <si>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</si>
  <si>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</si>
  <si>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</si>
  <si>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</si>
  <si>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</si>
  <si>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</si>
  <si>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</si>
  <si>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</si>
  <si>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</si>
  <si>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</si>
  <si>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</si>
  <si>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</si>
  <si>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</si>
  <si>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</si>
  <si>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</si>
  <si>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</si>
  <si>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</si>
  <si>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</si>
  <si>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</si>
  <si>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</si>
  <si>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</si>
  <si>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</si>
  <si>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</si>
  <si>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</si>
  <si>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</si>
  <si>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</si>
  <si>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</si>
  <si>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</si>
  <si>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</si>
  <si>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</si>
  <si>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</si>
  <si>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</si>
  <si>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</si>
  <si>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</si>
  <si>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</si>
  <si>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</si>
  <si>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</si>
  <si>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</si>
  <si>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</si>
  <si>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</si>
  <si>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</si>
  <si>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</si>
  <si>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</si>
  <si>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</si>
  <si>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</si>
  <si>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</si>
  <si>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</si>
  <si>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</si>
  <si>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</si>
  <si>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</si>
  <si>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</si>
  <si>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</si>
  <si>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</si>
  <si>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</si>
  <si>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</si>
  <si>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</si>
  <si>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</si>
  <si>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</si>
  <si>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</si>
  <si>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</si>
  <si>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</si>
  <si>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</si>
  <si>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</si>
  <si>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</si>
  <si>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</si>
  <si>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</si>
  <si>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</si>
  <si>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</si>
  <si>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</si>
  <si>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</si>
  <si>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</si>
  <si>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</si>
  <si>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</si>
  <si>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</si>
  <si>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</si>
  <si>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</si>
  <si>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</si>
  <si>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</si>
  <si>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</si>
  <si>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</si>
  <si>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</si>
  <si>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</si>
  <si>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</si>
  <si>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</si>
  <si>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</si>
  <si>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</si>
  <si>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</si>
  <si>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</si>
  <si>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</si>
  <si>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</si>
  <si>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</si>
  <si>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</si>
  <si>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</si>
  <si>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</si>
  <si>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</si>
  <si>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</si>
  <si>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</si>
  <si>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</si>
  <si>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</si>
  <si>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</si>
  <si>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</si>
  <si>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</si>
  <si>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</si>
  <si>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</si>
  <si>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</si>
  <si>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</si>
  <si>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</si>
  <si>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</si>
  <si>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</si>
  <si>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</si>
  <si>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</si>
  <si>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</si>
  <si>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</si>
  <si>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</si>
  <si>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</si>
  <si>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</si>
  <si>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</si>
  <si>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</si>
  <si>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</si>
  <si>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</si>
  <si>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</si>
  <si>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</si>
  <si>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</si>
  <si>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</si>
  <si>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</si>
  <si>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</si>
  <si>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</si>
  <si>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</si>
  <si>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</si>
  <si>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</si>
  <si>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</si>
  <si>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</si>
  <si>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</si>
  <si>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</si>
  <si>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</si>
  <si>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</si>
  <si>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</si>
  <si>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</si>
  <si>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</si>
  <si>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</si>
  <si>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</si>
  <si>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</si>
  <si>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</si>
  <si>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</si>
  <si>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</si>
  <si>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</si>
  <si>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</si>
  <si>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</si>
  <si>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</si>
  <si>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</si>
  <si>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</si>
  <si>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</si>
  <si>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</si>
  <si>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</si>
  <si>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</si>
  <si>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</si>
  <si>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</si>
  <si>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</si>
  <si>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</si>
  <si>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</si>
  <si>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</si>
  <si>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</si>
  <si>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</si>
  <si>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</si>
  <si>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</si>
  <si>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</si>
  <si>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</si>
  <si>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</si>
  <si>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</si>
  <si>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</si>
  <si>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</si>
  <si>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</si>
  <si>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</si>
  <si>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</si>
  <si>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</si>
  <si>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</si>
  <si>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</si>
  <si>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</si>
  <si>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</si>
  <si>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</si>
  <si>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</si>
  <si>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</si>
  <si>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</si>
  <si>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</si>
  <si>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</si>
  <si>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</si>
  <si>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</si>
  <si>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</si>
  <si>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</si>
  <si>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</si>
  <si>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</si>
  <si>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</si>
  <si>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</si>
  <si>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</si>
  <si>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</si>
  <si>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</si>
  <si>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</si>
  <si>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</si>
  <si>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</si>
  <si>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</si>
  <si>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</si>
  <si>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</si>
  <si>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</si>
  <si>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</si>
  <si>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</si>
  <si>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</si>
  <si>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</si>
  <si>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</si>
  <si>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</si>
  <si>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</si>
  <si>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</si>
  <si>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</si>
  <si>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</si>
  <si>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</si>
  <si>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</si>
  <si>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</si>
  <si>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</si>
  <si>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</si>
  <si>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</si>
  <si>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</si>
  <si>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</si>
  <si>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</si>
  <si>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</si>
  <si>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</si>
  <si>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</si>
  <si>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</si>
  <si>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</si>
  <si>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</si>
  <si>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</si>
  <si>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</si>
  <si>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</si>
  <si>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</si>
  <si>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</si>
  <si>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</si>
  <si>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</si>
  <si>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</si>
  <si>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</si>
  <si>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</si>
  <si>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</si>
  <si>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</si>
  <si>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</si>
  <si>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</si>
  <si>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</si>
  <si>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</si>
  <si>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</si>
  <si>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</si>
  <si>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</si>
  <si>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</si>
  <si>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</si>
  <si>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</si>
  <si>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</si>
  <si>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</si>
  <si>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</si>
  <si>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</si>
  <si>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</si>
  <si>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</si>
  <si>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</si>
  <si>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</si>
  <si>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</si>
  <si>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</si>
  <si>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</si>
  <si>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</si>
  <si>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</si>
  <si>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</si>
  <si>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</si>
  <si>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</si>
  <si>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</si>
  <si>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</si>
  <si>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</si>
  <si>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</si>
  <si>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</si>
  <si>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</si>
  <si>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</si>
  <si>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</si>
  <si>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</si>
  <si>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</si>
  <si>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</si>
  <si>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</si>
  <si>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</si>
  <si>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</si>
  <si>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</si>
  <si>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</si>
  <si>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</si>
  <si>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</si>
  <si>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</si>
  <si>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</si>
  <si>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</si>
  <si>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</si>
  <si>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</si>
  <si>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</si>
  <si>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</si>
  <si>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</si>
  <si>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</si>
  <si>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</si>
  <si>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</si>
  <si>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</si>
  <si>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</si>
  <si>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</si>
  <si>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</si>
  <si>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</si>
  <si>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</si>
  <si>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</si>
  <si>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</si>
  <si>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</si>
  <si>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</si>
  <si>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</si>
  <si>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</si>
  <si>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</si>
  <si>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</si>
  <si>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</si>
  <si>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</si>
  <si>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</si>
  <si>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</si>
  <si>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</si>
  <si>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</si>
  <si>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</si>
  <si>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</si>
  <si>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</si>
  <si>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</si>
  <si>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</si>
  <si>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</si>
  <si>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</si>
  <si>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</si>
  <si>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</si>
  <si>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</si>
  <si>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</si>
  <si>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</si>
  <si>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</si>
  <si>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</si>
  <si>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</si>
  <si>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</si>
  <si>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</si>
  <si>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</si>
  <si>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</si>
  <si>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</si>
  <si>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</si>
  <si>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</si>
  <si>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</si>
  <si>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</si>
  <si>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</si>
  <si>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</si>
  <si>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</si>
  <si>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</si>
  <si>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</si>
  <si>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</si>
  <si>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</si>
  <si>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</si>
  <si>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</si>
  <si>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</si>
  <si>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</si>
  <si>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</si>
  <si>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</si>
  <si>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</si>
  <si>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</si>
  <si>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</si>
  <si>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</si>
  <si>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</si>
  <si>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</si>
  <si>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</si>
  <si>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</si>
  <si>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</si>
  <si>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</si>
  <si>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</si>
  <si>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</si>
  <si>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</si>
  <si>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</si>
  <si>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</si>
  <si>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</si>
  <si>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</si>
  <si>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</si>
  <si>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</si>
  <si>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</si>
  <si>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</si>
  <si>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</si>
  <si>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</si>
  <si>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</si>
  <si>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</si>
  <si>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</si>
  <si>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</si>
  <si>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</si>
  <si>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</si>
  <si>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</si>
  <si>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</si>
  <si>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</si>
  <si>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</si>
  <si>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</si>
  <si>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</si>
  <si>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</si>
  <si>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</si>
  <si>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</si>
  <si>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</si>
  <si>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</si>
  <si>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</si>
  <si>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</si>
  <si>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</si>
  <si>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</si>
  <si>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</si>
  <si>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</si>
  <si>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</si>
  <si>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</si>
  <si>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</si>
  <si>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</si>
  <si>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</si>
  <si>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</si>
  <si>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</si>
  <si>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</si>
  <si>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</si>
  <si>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</si>
  <si>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</si>
  <si>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</si>
  <si>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</si>
  <si>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</si>
  <si>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</si>
  <si>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</si>
  <si>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</si>
  <si>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</si>
  <si>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</si>
  <si>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</si>
  <si>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</si>
  <si>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</si>
  <si>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</si>
  <si>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</si>
  <si>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</si>
  <si>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</si>
  <si>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</si>
  <si>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</si>
  <si>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</si>
  <si>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</si>
  <si>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</si>
  <si>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</si>
  <si>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</si>
  <si>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</si>
  <si>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</si>
  <si>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</si>
  <si>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</si>
  <si>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</si>
  <si>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</si>
  <si>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</si>
  <si>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</si>
  <si>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</si>
  <si>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</si>
  <si>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</si>
  <si>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</si>
  <si>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</si>
  <si>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</si>
  <si>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</si>
  <si>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</si>
  <si>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</si>
  <si>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</si>
  <si>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</si>
  <si>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</si>
  <si>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</si>
  <si>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</si>
  <si>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</si>
  <si>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</si>
  <si>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</si>
  <si>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</si>
  <si>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</si>
  <si>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</si>
  <si>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</si>
  <si>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</si>
  <si>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</si>
  <si>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</si>
  <si>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</si>
  <si>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</si>
  <si>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</si>
  <si>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</si>
  <si>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</si>
  <si>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</si>
  <si>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</si>
  <si>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</si>
  <si>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</si>
  <si>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</si>
  <si>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</si>
  <si>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</si>
  <si>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</si>
  <si>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</si>
  <si>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</si>
  <si>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</si>
  <si>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</si>
  <si>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</si>
  <si>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</si>
  <si>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</si>
  <si>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</si>
  <si>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</si>
  <si>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</si>
  <si>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</si>
  <si>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</si>
  <si>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</si>
  <si>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</si>
  <si>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</si>
  <si>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</si>
  <si>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</si>
  <si>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</si>
  <si>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</si>
  <si>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</si>
  <si>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</si>
  <si>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</si>
  <si>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</si>
  <si>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</si>
  <si>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</si>
  <si>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</si>
  <si>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</si>
  <si>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</si>
  <si>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</si>
  <si>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</si>
  <si>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</si>
  <si>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</si>
  <si>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</si>
  <si>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</si>
  <si>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</si>
  <si>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</si>
  <si>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</si>
  <si>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</si>
  <si>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</si>
  <si>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</si>
  <si>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</si>
  <si>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</si>
  <si>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</si>
  <si>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</si>
  <si>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</si>
  <si>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</si>
  <si>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</si>
  <si>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</si>
  <si>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</si>
  <si>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</si>
  <si>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</si>
  <si>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</si>
  <si>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</si>
  <si>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</si>
  <si>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</si>
  <si>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</si>
  <si>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</si>
  <si>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</si>
  <si>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</si>
  <si>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</si>
  <si>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</si>
  <si>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</si>
  <si>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</si>
  <si>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</si>
  <si>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</si>
  <si>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</si>
  <si>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</si>
  <si>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</si>
  <si>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</si>
  <si>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</si>
  <si>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</si>
  <si>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</si>
  <si>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</si>
  <si>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</si>
  <si>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</si>
  <si>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</si>
  <si>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</si>
  <si>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</si>
  <si>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</si>
  <si>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</si>
  <si>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</si>
  <si>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</si>
  <si>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</si>
  <si>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</si>
  <si>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</si>
  <si>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</si>
  <si>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</si>
  <si>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</si>
  <si>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</si>
  <si>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</si>
  <si>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</si>
  <si>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</si>
  <si>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</si>
  <si>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</si>
  <si>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</si>
  <si>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</si>
  <si>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</si>
  <si>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</si>
  <si>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</si>
  <si>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</si>
  <si>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</si>
  <si>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</si>
  <si>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</si>
  <si>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</si>
  <si>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</si>
  <si>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</si>
  <si>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</si>
  <si>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</si>
  <si>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</si>
  <si>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</si>
  <si>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</si>
  <si>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</si>
  <si>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</si>
  <si>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</si>
  <si>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</si>
  <si>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</si>
  <si>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</si>
  <si>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</si>
  <si>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</si>
  <si>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</si>
  <si>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</si>
  <si>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</si>
  <si>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</si>
  <si>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</si>
  <si>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</si>
  <si>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</si>
  <si>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</si>
  <si>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</si>
  <si>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</si>
  <si>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</si>
  <si>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</si>
  <si>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</si>
  <si>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</si>
  <si>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</si>
  <si>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</si>
  <si>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</si>
  <si>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</si>
  <si>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</si>
  <si>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</si>
  <si>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</si>
  <si>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</si>
  <si>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</si>
  <si>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</si>
  <si>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</si>
  <si>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</si>
  <si>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</si>
  <si>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</si>
  <si>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</si>
  <si>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</si>
  <si>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</si>
  <si>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</si>
  <si>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</si>
  <si>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</si>
  <si>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</si>
  <si>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</si>
  <si>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</si>
  <si>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</si>
  <si>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</si>
  <si>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</si>
  <si>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</si>
  <si>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</si>
  <si>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</si>
  <si>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</si>
  <si>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</si>
  <si>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</si>
  <si>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</si>
  <si>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</si>
  <si>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</si>
  <si>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</si>
  <si>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</si>
  <si>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</si>
  <si>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</si>
  <si>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</si>
  <si>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</si>
  <si>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</si>
  <si>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</si>
  <si>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</si>
  <si>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</si>
  <si>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</si>
  <si>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</si>
  <si>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</si>
  <si>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</si>
  <si>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</si>
  <si>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</si>
  <si>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</si>
  <si>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</si>
  <si>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</si>
  <si>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</si>
  <si>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</si>
  <si>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</si>
  <si>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</si>
  <si>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</si>
  <si>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</si>
  <si>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</si>
  <si>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</si>
  <si>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</si>
  <si>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</si>
  <si>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</si>
  <si>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</si>
  <si>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</si>
  <si>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</si>
  <si>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</si>
  <si>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</si>
  <si>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</si>
  <si>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</si>
  <si>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</si>
  <si>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</si>
  <si>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</si>
  <si>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</si>
  <si>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</si>
  <si>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</si>
  <si>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</si>
  <si>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</si>
  <si>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</si>
  <si>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</si>
  <si>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</si>
  <si>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</si>
  <si>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</si>
  <si>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</si>
  <si>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</si>
  <si>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</si>
  <si>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</si>
  <si>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</si>
  <si>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</si>
  <si>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</si>
  <si>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</si>
  <si>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</si>
  <si>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</si>
  <si>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</si>
  <si>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</si>
  <si>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</si>
  <si>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</si>
  <si>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</si>
  <si>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</si>
  <si>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</si>
  <si>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</si>
  <si>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</si>
  <si>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</si>
  <si>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</si>
  <si>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</si>
  <si>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</si>
  <si>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</si>
  <si>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</si>
  <si>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</si>
  <si>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</si>
  <si>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</si>
  <si>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</si>
  <si>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</si>
  <si>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</si>
  <si>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</si>
  <si>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</si>
  <si>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</si>
  <si>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</si>
  <si>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</si>
  <si>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</si>
  <si>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</si>
  <si>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</si>
  <si>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</si>
  <si>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</si>
  <si>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</si>
  <si>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</si>
  <si>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</si>
  <si>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</si>
  <si>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</si>
  <si>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</si>
  <si>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</si>
  <si>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</si>
  <si>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</si>
  <si>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</si>
  <si>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</si>
  <si>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</si>
  <si>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</si>
  <si>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</si>
  <si>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</si>
  <si>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</si>
  <si>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</si>
  <si>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</si>
  <si>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</si>
  <si>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</si>
  <si>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</si>
  <si>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</si>
  <si>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</si>
  <si>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</si>
  <si>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</si>
  <si>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</si>
  <si>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</si>
  <si>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</si>
  <si>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</si>
  <si>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</si>
  <si>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</si>
  <si>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</si>
  <si>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</si>
  <si>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</si>
  <si>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</si>
  <si>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</si>
  <si>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</si>
  <si>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</si>
  <si>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</si>
  <si>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</si>
  <si>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</si>
  <si>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</si>
  <si>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</si>
  <si>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</si>
  <si>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</si>
  <si>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</si>
  <si>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</si>
  <si>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</si>
  <si>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</si>
  <si>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</si>
  <si>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</si>
  <si>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</si>
  <si>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</si>
  <si>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</si>
  <si>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</si>
  <si>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</si>
  <si>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</si>
  <si>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</si>
  <si>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</si>
  <si>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</si>
  <si>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</si>
  <si>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</si>
  <si>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</si>
  <si>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</si>
  <si>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</si>
  <si>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</si>
  <si>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</si>
  <si>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</si>
  <si>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</si>
  <si>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</si>
  <si>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</si>
  <si>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</si>
  <si>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</si>
  <si>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</si>
  <si>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</si>
  <si>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</si>
  <si>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</si>
  <si>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</si>
  <si>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</si>
  <si>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</si>
  <si>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</si>
  <si>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</si>
  <si>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</si>
  <si>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</si>
  <si>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</si>
  <si>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</si>
  <si>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</si>
  <si>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</si>
  <si>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</si>
  <si>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</si>
  <si>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</si>
  <si>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</si>
  <si>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</si>
  <si>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</si>
  <si>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</si>
  <si>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</si>
  <si>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</si>
  <si>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</si>
  <si>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</si>
  <si>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</si>
  <si>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</si>
  <si>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</si>
  <si>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</si>
  <si>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</si>
  <si>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</si>
  <si>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</si>
  <si>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</si>
  <si>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</si>
  <si>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</si>
  <si>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</si>
  <si>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</si>
  <si>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</si>
  <si>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</si>
  <si>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</si>
  <si>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</si>
  <si>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</si>
  <si>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</si>
  <si>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</si>
  <si>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</si>
  <si>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</si>
  <si>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</si>
  <si>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</si>
  <si>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</si>
  <si>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</si>
  <si>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</si>
  <si>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</si>
  <si>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</si>
  <si>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</si>
  <si>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</si>
  <si>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</si>
  <si>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</si>
  <si>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</si>
  <si>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</si>
  <si>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</si>
  <si>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</si>
  <si>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</si>
  <si>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</si>
  <si>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</si>
  <si>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</si>
  <si>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</si>
  <si>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</si>
  <si>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</si>
  <si>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</si>
  <si>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</si>
  <si>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</si>
  <si>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</si>
  <si>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</si>
  <si>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</si>
  <si>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</si>
  <si>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</si>
  <si>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</si>
  <si>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</si>
  <si>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</si>
  <si>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</si>
  <si>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</si>
  <si>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</si>
  <si>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</si>
  <si>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</si>
  <si>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</si>
  <si>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</si>
  <si>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</si>
  <si>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</si>
  <si>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</si>
  <si>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</si>
  <si>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</si>
  <si>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</si>
  <si>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</si>
  <si>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</si>
  <si>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</si>
  <si>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</si>
  <si>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</si>
  <si>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</si>
  <si>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</si>
  <si>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</si>
  <si>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</si>
  <si>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</si>
  <si>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</si>
  <si>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</si>
  <si>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</si>
  <si>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</si>
  <si>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</si>
  <si>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</si>
  <si>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</si>
  <si>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</si>
  <si>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</si>
  <si>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</si>
  <si>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</si>
  <si>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</si>
  <si>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</si>
  <si>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</si>
  <si>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</si>
  <si>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</si>
  <si>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</si>
  <si>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</si>
  <si>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</si>
  <si>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</si>
  <si>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</si>
  <si>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</si>
  <si>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</si>
  <si>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</si>
  <si>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</si>
  <si>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</si>
  <si>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</si>
  <si>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</si>
  <si>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</si>
  <si>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</si>
  <si>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</si>
  <si>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</si>
  <si>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</si>
  <si>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</si>
  <si>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</si>
  <si>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</si>
  <si>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</si>
  <si>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</si>
  <si>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</si>
  <si>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</si>
  <si>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</si>
  <si>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</si>
  <si>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</si>
  <si>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</si>
  <si>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</si>
  <si>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</si>
  <si>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</si>
  <si>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</si>
  <si>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</si>
  <si>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</si>
  <si>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</si>
  <si>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</si>
  <si>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</si>
  <si>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</si>
  <si>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</si>
  <si>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</si>
  <si>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</si>
  <si>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</si>
  <si>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</si>
  <si>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</si>
  <si>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</si>
  <si>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</si>
  <si>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</si>
  <si>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</si>
  <si>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</si>
  <si>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</si>
  <si>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</si>
  <si>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</si>
  <si>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</si>
  <si>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</si>
  <si>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</si>
  <si>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</si>
  <si>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</si>
  <si>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</si>
  <si>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</si>
  <si>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</si>
  <si>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</si>
  <si>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</si>
  <si>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</si>
  <si>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</si>
  <si>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</si>
  <si>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</si>
  <si>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</si>
  <si>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</si>
  <si>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</si>
  <si>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</si>
  <si>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</si>
  <si>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</si>
  <si>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</si>
  <si>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</si>
  <si>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</si>
  <si>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</si>
  <si>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</si>
  <si>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</si>
  <si>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</si>
  <si>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</si>
  <si>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</si>
  <si>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</si>
  <si>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</si>
  <si>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</si>
  <si>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</si>
  <si>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</si>
  <si>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</si>
  <si>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</si>
  <si>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</si>
  <si>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</si>
  <si>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</si>
  <si>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</si>
  <si>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</si>
  <si>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</si>
  <si>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</si>
  <si>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</si>
  <si>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</si>
  <si>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</si>
  <si>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</si>
  <si>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</si>
  <si>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</si>
  <si>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</si>
  <si>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</si>
  <si>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</si>
  <si>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</si>
  <si>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</si>
  <si>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</si>
  <si>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</si>
  <si>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</si>
  <si>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</si>
  <si>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</si>
  <si>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</si>
  <si>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</si>
  <si>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</si>
  <si>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</si>
  <si>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</si>
  <si>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</si>
  <si>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</si>
  <si>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</si>
  <si>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</si>
  <si>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</si>
  <si>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</si>
  <si>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</si>
  <si>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</si>
  <si>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</si>
  <si>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</si>
  <si>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</si>
  <si>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</si>
  <si>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</si>
  <si>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</si>
  <si>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</si>
  <si>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</si>
  <si>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</si>
  <si>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</si>
  <si>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</si>
  <si>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</si>
  <si>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</si>
  <si>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</si>
  <si>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</si>
  <si>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</si>
  <si>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</si>
  <si>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</si>
  <si>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</si>
  <si>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</si>
  <si>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</si>
  <si>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</si>
  <si>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</si>
  <si>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</si>
  <si>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</si>
  <si>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</si>
  <si>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</si>
  <si>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</si>
  <si>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</si>
  <si>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</si>
  <si>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</si>
  <si>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</si>
  <si>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</si>
  <si>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</si>
  <si>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</si>
  <si>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</si>
  <si>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</si>
  <si>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</si>
  <si>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</si>
  <si>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</si>
  <si>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</si>
  <si>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</si>
  <si>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</si>
  <si>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</si>
  <si>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</si>
  <si>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</si>
  <si>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</si>
  <si>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</si>
  <si>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</si>
  <si>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</si>
  <si>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</si>
  <si>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</si>
  <si>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</si>
  <si>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</si>
  <si>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</si>
  <si>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</si>
  <si>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</si>
  <si>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</si>
  <si>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</si>
  <si>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</si>
  <si>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</si>
  <si>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</si>
  <si>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</si>
  <si>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</si>
  <si>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</si>
  <si>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</si>
  <si>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</si>
  <si>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</si>
  <si>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</si>
  <si>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</si>
  <si>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</si>
  <si>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</si>
  <si>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</si>
  <si>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</si>
  <si>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</si>
  <si>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</si>
  <si>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</si>
  <si>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</si>
  <si>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</si>
  <si>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</si>
  <si>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</si>
  <si>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</si>
  <si>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</si>
  <si>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</si>
  <si>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</si>
  <si>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</si>
  <si>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</si>
  <si>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</si>
  <si>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</si>
  <si>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</si>
  <si>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</si>
  <si>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</si>
  <si>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</si>
  <si>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</si>
  <si>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</si>
  <si>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</si>
  <si>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</si>
  <si>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</si>
  <si>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</si>
  <si>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</si>
  <si>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</si>
  <si>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</si>
  <si>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</si>
  <si>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</si>
  <si>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</si>
  <si>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</si>
  <si>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</si>
  <si>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</si>
  <si>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</si>
  <si>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</si>
  <si>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</si>
  <si>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</si>
  <si>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</si>
  <si>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</si>
  <si>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</si>
  <si>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</si>
  <si>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</si>
  <si>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</si>
  <si>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</si>
  <si>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</si>
  <si>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</si>
  <si>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</si>
  <si>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</si>
  <si>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</si>
  <si>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</si>
  <si>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</si>
  <si>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</si>
  <si>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</si>
  <si>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</si>
  <si>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</si>
  <si>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</si>
  <si>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</si>
  <si>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</si>
  <si>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</si>
  <si>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</si>
  <si>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</si>
  <si>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</si>
  <si>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</si>
  <si>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</si>
  <si>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</si>
  <si>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</si>
  <si>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</si>
  <si>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</si>
  <si>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</si>
  <si>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</si>
  <si>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</si>
  <si>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</si>
  <si>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</si>
  <si>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</si>
  <si>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</si>
  <si>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</si>
  <si>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</si>
  <si>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</si>
  <si>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</si>
  <si>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</si>
  <si>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</si>
  <si>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</si>
  <si>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</si>
  <si>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</si>
  <si>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</si>
  <si>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</si>
  <si>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</si>
  <si>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</si>
  <si>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</si>
  <si>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</si>
  <si>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</si>
  <si>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</si>
  <si>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</si>
  <si>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</si>
  <si>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</si>
  <si>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</si>
  <si>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</si>
  <si>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</si>
  <si>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</si>
  <si>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</si>
  <si>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</si>
  <si>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</si>
  <si>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</si>
  <si>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</si>
  <si>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</si>
  <si>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</si>
  <si>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</si>
  <si>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</si>
  <si>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</si>
  <si>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</si>
  <si>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</si>
  <si>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</si>
  <si>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</si>
  <si>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</si>
  <si>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</si>
  <si>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</si>
  <si>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</si>
  <si>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</si>
  <si>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</si>
  <si>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</si>
  <si>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</si>
  <si>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</si>
  <si>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</si>
  <si>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</si>
  <si>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</si>
  <si>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</si>
  <si>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</si>
  <si>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</si>
  <si>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</si>
  <si>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</si>
  <si>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</si>
  <si>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</si>
  <si>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</si>
  <si>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</si>
  <si>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</si>
  <si>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</si>
  <si>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</si>
  <si>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</si>
  <si>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</si>
  <si>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</si>
  <si>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</si>
  <si>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</si>
  <si>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</si>
  <si>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</si>
  <si>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</si>
  <si>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</si>
  <si>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</si>
  <si>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</si>
  <si>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</si>
  <si>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</si>
  <si>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</si>
  <si>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</si>
  <si>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</si>
  <si>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</si>
  <si>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</si>
  <si>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</si>
  <si>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</si>
  <si>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</si>
  <si>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</si>
  <si>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</si>
  <si>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</si>
  <si>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</si>
  <si>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</si>
  <si>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</si>
  <si>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</si>
  <si>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</si>
  <si>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</si>
  <si>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</si>
  <si>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</si>
  <si>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</si>
  <si>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</si>
  <si>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</si>
  <si>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</si>
  <si>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</si>
  <si>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</si>
  <si>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</si>
  <si>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</si>
  <si>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</si>
  <si>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</si>
  <si>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</si>
  <si>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</si>
  <si>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</si>
  <si>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</si>
  <si>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</si>
  <si>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</si>
  <si>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</si>
  <si>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</si>
  <si>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</si>
  <si>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</si>
  <si>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</si>
  <si>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</si>
  <si>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</si>
  <si>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</si>
  <si>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</si>
  <si>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</si>
  <si>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</si>
  <si>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</si>
  <si>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</si>
  <si>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</si>
  <si>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</si>
  <si>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</si>
  <si>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</si>
  <si>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</si>
  <si>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</si>
  <si>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</si>
  <si>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</si>
  <si>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</si>
  <si>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</si>
  <si>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</si>
  <si>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</si>
  <si>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</si>
  <si>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</si>
  <si>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</si>
  <si>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</si>
  <si>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</si>
  <si>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</si>
  <si>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</si>
  <si>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</si>
  <si>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</si>
  <si>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</si>
  <si>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</si>
  <si>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</si>
  <si>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</si>
  <si>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</si>
  <si>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</si>
  <si>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</si>
  <si>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</si>
  <si>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</si>
  <si>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</si>
  <si>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</si>
  <si>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</si>
  <si>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</si>
  <si>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</si>
  <si>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</si>
  <si>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</si>
  <si>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</si>
  <si>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</si>
  <si>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</si>
  <si>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</si>
  <si>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</si>
  <si>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</si>
  <si>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</si>
  <si>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</si>
  <si>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</si>
  <si>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</si>
  <si>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</si>
  <si>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</si>
  <si>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</si>
  <si>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</si>
  <si>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</si>
  <si>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</si>
  <si>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</si>
  <si>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</si>
  <si>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</si>
  <si>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</si>
  <si>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</si>
  <si>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</si>
  <si>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</si>
  <si>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</si>
  <si>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</si>
  <si>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</si>
  <si>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</si>
  <si>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</si>
  <si>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</si>
  <si>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</si>
  <si>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</si>
  <si>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</si>
  <si>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</si>
  <si>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</si>
  <si>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</si>
  <si>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</si>
  <si>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</si>
  <si>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</si>
  <si>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</si>
  <si>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</si>
  <si>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</si>
  <si>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</si>
  <si>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</si>
  <si>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</si>
  <si>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</si>
  <si>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</si>
  <si>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</si>
  <si>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</si>
  <si>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</si>
  <si>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</si>
  <si>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</si>
  <si>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</si>
  <si>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</si>
  <si>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</si>
  <si>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</si>
  <si>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</si>
  <si>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</si>
  <si>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</si>
  <si>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</si>
  <si>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</si>
  <si>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</si>
  <si>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</si>
  <si>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</si>
  <si>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</si>
  <si>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</si>
  <si>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</si>
  <si>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</si>
  <si>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</si>
  <si>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</si>
  <si>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</si>
  <si>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</si>
  <si>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</si>
  <si>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</si>
  <si>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</si>
  <si>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</si>
  <si>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</si>
  <si>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</si>
  <si>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</si>
  <si>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</si>
  <si>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</si>
  <si>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</si>
  <si>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</si>
  <si>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</si>
  <si>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</si>
  <si>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</si>
  <si>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</si>
  <si>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</si>
  <si>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</si>
  <si>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</si>
  <si>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</si>
  <si>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</si>
  <si>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</si>
  <si>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</si>
  <si>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</si>
  <si>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</si>
  <si>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</si>
  <si>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</si>
  <si>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</si>
  <si>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</si>
  <si>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</si>
  <si>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</si>
  <si>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</si>
  <si>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</si>
  <si>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</si>
  <si>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</si>
  <si>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</si>
  <si>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</si>
  <si>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</si>
  <si>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</si>
  <si>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</si>
  <si>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</si>
  <si>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</si>
  <si>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</si>
  <si>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</si>
  <si>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</si>
  <si>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</si>
  <si>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</si>
  <si>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</si>
  <si>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</si>
  <si>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</si>
  <si>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</si>
  <si>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</si>
  <si>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</si>
  <si>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</si>
  <si>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</si>
  <si>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</si>
  <si>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</si>
  <si>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</si>
  <si>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</si>
  <si>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</si>
  <si>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</si>
  <si>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</si>
  <si>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</si>
  <si>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</si>
  <si>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</si>
  <si>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</si>
  <si>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</si>
  <si>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</si>
  <si>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</si>
  <si>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</si>
  <si>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</si>
  <si>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</si>
  <si>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</si>
  <si>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</si>
  <si>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</si>
  <si>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</si>
  <si>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</si>
  <si>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</si>
  <si>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</si>
  <si>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</si>
  <si>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</si>
  <si>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</si>
  <si>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</si>
  <si>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</si>
  <si>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</si>
  <si>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</si>
  <si>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</si>
  <si>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</si>
  <si>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</si>
  <si>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</si>
  <si>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</si>
  <si>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</si>
  <si>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</si>
  <si>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</si>
  <si>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</si>
  <si>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</si>
  <si>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</si>
  <si>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</si>
  <si>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</si>
  <si>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</si>
  <si>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</si>
  <si>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</si>
  <si>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</si>
  <si>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</si>
  <si>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</si>
  <si>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</si>
  <si>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</si>
  <si>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</si>
  <si>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</si>
  <si>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</si>
  <si>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</si>
  <si>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</si>
  <si>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</si>
  <si>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</si>
  <si>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</si>
  <si>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</si>
  <si>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</si>
  <si>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</si>
  <si>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</si>
  <si>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</si>
  <si>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</si>
  <si>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</si>
  <si>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</si>
  <si>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</si>
  <si>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</si>
  <si>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</si>
  <si>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</si>
  <si>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</si>
  <si>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</si>
  <si>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</si>
  <si>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</si>
  <si>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</si>
  <si>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</si>
  <si>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</si>
  <si>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</si>
  <si>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</si>
  <si>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</si>
  <si>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</si>
  <si>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</si>
  <si>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</si>
  <si>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</si>
  <si>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</si>
  <si>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</si>
  <si>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</si>
  <si>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</si>
  <si>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</si>
  <si>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</si>
  <si>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</si>
  <si>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</si>
  <si>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</si>
  <si>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</si>
  <si>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</si>
  <si>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</si>
  <si>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</si>
  <si>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</si>
  <si>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</si>
  <si>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</si>
  <si>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</si>
  <si>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</si>
  <si>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</si>
  <si>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</si>
  <si>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</si>
  <si>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</si>
  <si>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</si>
  <si>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</si>
  <si>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</si>
  <si>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</si>
  <si>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</si>
  <si>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</si>
  <si>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</si>
  <si>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</si>
  <si>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</si>
  <si>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</si>
  <si>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</si>
  <si>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</si>
  <si>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</si>
  <si>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</si>
  <si>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</si>
  <si>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</si>
  <si>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</si>
  <si>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</si>
  <si>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</si>
  <si>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</si>
  <si>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</si>
  <si>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</si>
  <si>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</si>
  <si>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</si>
  <si>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</si>
  <si>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</si>
  <si>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</si>
  <si>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</si>
  <si>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</si>
  <si>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</si>
  <si>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</si>
  <si>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</si>
  <si>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</si>
  <si>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</si>
  <si>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</si>
  <si>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</si>
  <si>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</si>
  <si>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</si>
  <si>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</si>
  <si>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</si>
  <si>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</si>
  <si>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</si>
  <si>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</si>
  <si>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</si>
  <si>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</si>
  <si>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</si>
  <si>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</si>
  <si>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</si>
  <si>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</si>
  <si>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</si>
  <si>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</si>
  <si>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</si>
  <si>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</si>
  <si>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</si>
  <si>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</si>
  <si>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</si>
  <si>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</si>
  <si>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</si>
  <si>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</si>
  <si>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</si>
  <si>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</si>
  <si>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</si>
  <si>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</si>
  <si>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</si>
  <si>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</si>
  <si>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</si>
  <si>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</si>
  <si>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</si>
  <si>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</si>
  <si>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</si>
  <si>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</si>
  <si>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</si>
  <si>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</si>
  <si>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</si>
  <si>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</si>
  <si>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</si>
  <si>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</si>
  <si>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</si>
  <si>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</si>
  <si>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</si>
  <si>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</si>
  <si>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</si>
  <si>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</si>
  <si>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</si>
  <si>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</si>
  <si>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</si>
  <si>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</si>
  <si>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</si>
  <si>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</si>
  <si>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</si>
  <si>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</si>
  <si>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</si>
  <si>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</si>
  <si>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</si>
  <si>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</si>
  <si>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</si>
  <si>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</si>
  <si>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</si>
  <si>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</si>
  <si>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</si>
  <si>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</si>
  <si>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</si>
  <si>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</si>
  <si>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</si>
  <si>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</si>
  <si>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</si>
  <si>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</si>
  <si>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</si>
  <si>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</si>
  <si>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</si>
  <si>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</si>
  <si>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</si>
  <si>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</si>
  <si>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</si>
  <si>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</si>
  <si>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</si>
  <si>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</si>
  <si>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</si>
  <si>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</si>
  <si>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</si>
  <si>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</si>
  <si>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</si>
  <si>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</si>
  <si>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</si>
  <si>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</si>
  <si>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</si>
  <si>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</si>
  <si>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</si>
  <si>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</si>
  <si>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</si>
  <si>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</si>
  <si>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</si>
  <si>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</si>
  <si>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</si>
  <si>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</si>
  <si>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</si>
  <si>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</si>
  <si>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</si>
  <si>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</si>
  <si>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</si>
  <si>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</si>
  <si>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</si>
  <si>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</si>
  <si>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</si>
  <si>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</si>
  <si>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</si>
  <si>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</si>
  <si>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</si>
  <si>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</si>
  <si>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</si>
  <si>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</si>
  <si>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</si>
  <si>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</si>
  <si>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</si>
  <si>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</si>
  <si>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</si>
  <si>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</si>
  <si>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</si>
  <si>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</si>
  <si>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</si>
  <si>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</si>
  <si>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</si>
  <si>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</si>
  <si>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</si>
  <si>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</si>
  <si>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</si>
  <si>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</si>
  <si>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</si>
  <si>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</si>
  <si>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</si>
  <si>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</si>
  <si>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</si>
  <si>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</si>
  <si>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</si>
  <si>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</si>
  <si>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</si>
  <si>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</si>
  <si>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</si>
  <si>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</si>
  <si>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</si>
  <si>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</si>
  <si>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</si>
  <si>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</si>
  <si>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</si>
  <si>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</si>
  <si>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</si>
  <si>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</si>
  <si>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</si>
  <si>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</si>
  <si>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</si>
  <si>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</si>
  <si>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</si>
  <si>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</si>
  <si>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</si>
  <si>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</si>
  <si>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</si>
  <si>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</si>
  <si>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</si>
  <si>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</si>
  <si>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</si>
  <si>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</si>
  <si>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</si>
  <si>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</si>
  <si>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</si>
  <si>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</si>
  <si>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</si>
  <si>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</si>
  <si>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</si>
  <si>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</si>
  <si>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</si>
  <si>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</si>
  <si>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</si>
  <si>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</si>
  <si>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</si>
  <si>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</si>
  <si>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</si>
  <si>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</si>
  <si>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</si>
  <si>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</si>
  <si>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</si>
  <si>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</si>
  <si>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</si>
  <si>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</si>
  <si>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</si>
  <si>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</si>
  <si>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</si>
  <si>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</si>
  <si>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</si>
  <si>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</si>
  <si>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</si>
  <si>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</si>
  <si>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</si>
  <si>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</si>
  <si>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</si>
  <si>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</si>
  <si>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</si>
  <si>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</si>
  <si>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</si>
  <si>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</si>
  <si>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</si>
  <si>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</si>
  <si>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</si>
  <si>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</si>
  <si>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</si>
  <si>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</si>
  <si>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</si>
  <si>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</si>
  <si>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</si>
  <si>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</si>
  <si>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</si>
  <si>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</si>
  <si>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</si>
  <si>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</si>
  <si>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</si>
  <si>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</si>
  <si>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</si>
  <si>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</si>
  <si>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</si>
  <si>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</si>
  <si>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</si>
  <si>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</si>
  <si>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</si>
  <si>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</si>
  <si>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</si>
  <si>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</si>
  <si>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</si>
  <si>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</si>
  <si>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</si>
  <si>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</si>
  <si>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</si>
  <si>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</si>
  <si>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</si>
  <si>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</si>
  <si>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</si>
  <si>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</si>
  <si>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</si>
  <si>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</si>
  <si>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</si>
  <si>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</si>
  <si>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</si>
  <si>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</si>
  <si>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</si>
  <si>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</si>
  <si>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</si>
  <si>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</si>
  <si>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</si>
  <si>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</si>
  <si>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</si>
  <si>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</si>
  <si>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</si>
  <si>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</si>
  <si>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</si>
  <si>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</si>
  <si>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</si>
  <si>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</si>
  <si>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</si>
  <si>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</si>
  <si>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</si>
  <si>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</si>
  <si>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</si>
  <si>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</si>
  <si>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</si>
  <si>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</si>
  <si>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</si>
  <si>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</si>
  <si>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</si>
  <si>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</si>
  <si>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</si>
  <si>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</si>
  <si>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</si>
  <si>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</si>
  <si>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</si>
  <si>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</si>
  <si>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</si>
  <si>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</si>
  <si>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</si>
  <si>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</si>
  <si>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</si>
  <si>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</si>
  <si>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</si>
  <si>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</si>
  <si>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</si>
  <si>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</si>
  <si>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</si>
  <si>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</si>
  <si>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</si>
  <si>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</si>
  <si>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</si>
  <si>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</si>
  <si>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</si>
  <si>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</si>
  <si>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</si>
  <si>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</si>
  <si>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</si>
  <si>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</si>
  <si>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</si>
  <si>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</si>
  <si>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</si>
  <si>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</si>
  <si>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</si>
  <si>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</si>
  <si>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</si>
  <si>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</si>
  <si>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</si>
  <si>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</si>
  <si>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</si>
  <si>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</si>
  <si>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</si>
  <si>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</si>
  <si>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</si>
  <si>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</si>
  <si>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</si>
  <si>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</si>
  <si>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</si>
  <si>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</si>
  <si>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</si>
  <si>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</si>
  <si>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</si>
  <si>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</si>
  <si>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</si>
  <si>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</si>
  <si>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</si>
  <si>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</si>
  <si>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</si>
  <si>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</si>
  <si>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</si>
  <si>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</si>
  <si>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</si>
  <si>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</si>
  <si>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</si>
  <si>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</si>
  <si>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</si>
  <si>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</si>
  <si>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</si>
  <si>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</si>
  <si>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</si>
  <si>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</si>
  <si>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</si>
  <si>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</si>
  <si>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</si>
  <si>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</si>
  <si>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</si>
  <si>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</si>
  <si>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</si>
  <si>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</si>
  <si>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</si>
  <si>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</si>
  <si>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</si>
  <si>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</si>
  <si>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</si>
  <si>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</si>
  <si>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</si>
  <si>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</si>
  <si>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</si>
  <si>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</si>
  <si>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</si>
  <si>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</si>
  <si>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</si>
  <si>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</si>
  <si>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</si>
  <si>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</si>
  <si>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</si>
  <si>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</si>
  <si>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</si>
  <si>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</si>
  <si>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</si>
  <si>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</si>
  <si>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</si>
  <si>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</si>
  <si>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</si>
  <si>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</si>
  <si>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</si>
  <si>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</si>
  <si>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</si>
  <si>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</si>
  <si>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</si>
  <si>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</si>
  <si>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</si>
  <si>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</si>
  <si>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</si>
  <si>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</si>
  <si>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</si>
  <si>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</si>
  <si>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</si>
  <si>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</si>
  <si>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</si>
  <si>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</si>
  <si>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</si>
  <si>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</si>
  <si>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</si>
  <si>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</si>
  <si>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</si>
  <si>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</si>
  <si>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</si>
  <si>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</si>
  <si>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</si>
  <si>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</si>
  <si>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</si>
  <si>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</si>
  <si>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</si>
  <si>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</si>
  <si>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</si>
  <si>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</si>
  <si>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</si>
  <si>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</si>
  <si>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</si>
  <si>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</si>
  <si>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</si>
  <si>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</si>
  <si>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</si>
  <si>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</si>
  <si>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</si>
  <si>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</si>
  <si>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</si>
  <si>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</si>
  <si>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</si>
  <si>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</si>
  <si>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</si>
  <si>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</si>
  <si>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</si>
  <si>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</si>
  <si>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</si>
  <si>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</si>
  <si>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</si>
  <si>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</si>
  <si>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</si>
  <si>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</si>
  <si>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</si>
  <si>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</si>
  <si>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</si>
  <si>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</si>
  <si>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</si>
  <si>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</si>
  <si>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</si>
  <si>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</si>
  <si>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</si>
  <si>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</si>
  <si>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</si>
  <si>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</si>
  <si>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</si>
  <si>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</si>
  <si>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</si>
  <si>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</si>
  <si>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</si>
  <si>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</si>
  <si>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</si>
  <si>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</si>
  <si>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</si>
  <si>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</si>
  <si>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</si>
  <si>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</si>
  <si>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</si>
  <si>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</si>
  <si>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</si>
  <si>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</si>
  <si>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</si>
  <si>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</si>
  <si>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</si>
  <si>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</si>
  <si>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</si>
  <si>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</si>
  <si>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</si>
  <si>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</si>
  <si>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</si>
  <si>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</si>
  <si>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</si>
  <si>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</si>
  <si>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</si>
  <si>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</si>
  <si>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</si>
  <si>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</si>
  <si>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</si>
  <si>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</si>
  <si>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</si>
  <si>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</si>
  <si>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</si>
  <si>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</si>
  <si>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</si>
  <si>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</si>
  <si>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</si>
  <si>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</si>
  <si>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</si>
  <si>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</si>
  <si>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</si>
  <si>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</si>
  <si>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</si>
  <si>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</si>
  <si>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</si>
  <si>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</si>
  <si>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</si>
  <si>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</si>
  <si>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</si>
  <si>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</si>
  <si>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</si>
  <si>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</si>
  <si>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</si>
  <si>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</si>
  <si>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</si>
  <si>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</si>
  <si>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</si>
  <si>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</si>
  <si>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</si>
  <si>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</si>
  <si>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</si>
  <si>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</si>
  <si>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</si>
  <si>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</si>
  <si>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</si>
  <si>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</si>
  <si>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</si>
  <si>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</si>
  <si>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</si>
  <si>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</si>
  <si>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</si>
  <si>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</si>
  <si>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</si>
  <si>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</si>
  <si>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</si>
  <si>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</si>
  <si>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</si>
  <si>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</si>
  <si>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</si>
  <si>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</si>
  <si>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</si>
  <si>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</si>
  <si>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</si>
  <si>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</si>
  <si>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</si>
  <si>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</si>
  <si>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</si>
  <si>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</si>
  <si>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</si>
  <si>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</si>
  <si>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</si>
  <si>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</si>
  <si>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</si>
  <si>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</si>
  <si>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</si>
  <si>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</si>
  <si>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</si>
  <si>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</si>
  <si>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</si>
  <si>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</si>
  <si>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</si>
  <si>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</si>
  <si>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</si>
  <si>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</si>
  <si>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</si>
  <si>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</si>
  <si>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</si>
  <si>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</si>
  <si>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</si>
  <si>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</si>
  <si>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</si>
  <si>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</si>
  <si>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</si>
  <si>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</si>
  <si>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</si>
  <si>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</si>
  <si>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</si>
  <si>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</si>
  <si>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</si>
  <si>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</si>
  <si>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</si>
  <si>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</si>
  <si>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</si>
  <si>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</si>
  <si>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</si>
  <si>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</si>
  <si>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</si>
  <si>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</si>
  <si>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</si>
  <si>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</si>
  <si>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</si>
  <si>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</si>
  <si>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</si>
  <si>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</si>
  <si>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</si>
  <si>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</si>
  <si>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</si>
  <si>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</si>
  <si>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</si>
  <si>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</si>
  <si>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</si>
  <si>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</si>
  <si>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</si>
  <si>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</si>
  <si>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</si>
  <si>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</si>
  <si>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</si>
  <si>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</si>
  <si>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</si>
  <si>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</si>
  <si>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</si>
  <si>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</si>
  <si>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</si>
  <si>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</si>
  <si>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</si>
  <si>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</si>
  <si>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</si>
  <si>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</si>
  <si>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</si>
  <si>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</si>
  <si>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</si>
  <si>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</si>
  <si>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</si>
  <si>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</si>
  <si>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</si>
  <si>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</si>
  <si>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</si>
  <si>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</si>
  <si>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</si>
  <si>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</si>
  <si>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</si>
  <si>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</si>
  <si>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</si>
  <si>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</si>
  <si>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</si>
  <si>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</si>
  <si>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</si>
  <si>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</si>
  <si>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</si>
  <si>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</si>
  <si>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</si>
  <si>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</si>
  <si>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</si>
  <si>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</si>
  <si>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</si>
  <si>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</si>
  <si>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</si>
  <si>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</si>
  <si>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</si>
  <si>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</si>
  <si>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</si>
  <si>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</si>
  <si>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</si>
  <si>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</si>
  <si>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</si>
  <si>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</si>
  <si>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</si>
  <si>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</si>
  <si>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</si>
  <si>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</si>
  <si>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</si>
  <si>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</si>
  <si>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</si>
  <si>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</si>
  <si>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</si>
  <si>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</si>
  <si>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</si>
  <si>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</si>
  <si>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</si>
  <si>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</si>
  <si>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</si>
  <si>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</si>
  <si>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</si>
  <si>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</si>
  <si>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</si>
  <si>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</si>
  <si>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</si>
  <si>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</si>
  <si>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</si>
  <si>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</si>
  <si>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</si>
  <si>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</si>
  <si>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</si>
  <si>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</si>
  <si>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</si>
  <si>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</si>
  <si>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</si>
  <si>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</si>
  <si>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</si>
  <si>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</si>
  <si>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</si>
  <si>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</si>
  <si>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</si>
  <si>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</si>
  <si>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</si>
  <si>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</si>
  <si>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</si>
  <si>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</si>
  <si>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</si>
  <si>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</si>
  <si>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</si>
  <si>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</si>
  <si>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</si>
  <si>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</si>
  <si>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</si>
  <si>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</si>
  <si>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</si>
  <si>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</si>
  <si>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</si>
  <si>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</si>
  <si>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</si>
  <si>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</si>
  <si>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</si>
  <si>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</si>
  <si>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</si>
  <si>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</si>
  <si>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</si>
  <si>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</si>
  <si>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</si>
  <si>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</si>
  <si>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</si>
  <si>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</si>
  <si>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</si>
  <si>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</si>
  <si>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</si>
  <si>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</si>
  <si>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</si>
  <si>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</si>
  <si>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</si>
  <si>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</si>
  <si>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</si>
  <si>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</si>
  <si>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</si>
  <si>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</si>
  <si>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</si>
  <si>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</si>
  <si>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</si>
  <si>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</si>
  <si>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</si>
  <si>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</si>
  <si>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</si>
  <si>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</si>
  <si>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</si>
  <si>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</si>
  <si>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</si>
  <si>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</si>
  <si>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</si>
  <si>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</si>
  <si>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</si>
  <si>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</si>
  <si>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</si>
  <si>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</si>
  <si>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</si>
  <si>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</si>
  <si>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</si>
  <si>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</si>
  <si>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</si>
  <si>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</si>
  <si>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</si>
  <si>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</si>
  <si>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</si>
  <si>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</si>
  <si>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</si>
  <si>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</si>
  <si>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</si>
  <si>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</si>
  <si>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</si>
  <si>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</si>
  <si>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</si>
  <si>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</si>
  <si>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</si>
  <si>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</si>
  <si>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</si>
  <si>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</si>
  <si>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</si>
  <si>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</si>
  <si>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</si>
  <si>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</si>
  <si>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</si>
  <si>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</si>
  <si>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</si>
  <si>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</si>
  <si>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</si>
  <si>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</si>
  <si>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</si>
  <si>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</si>
  <si>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</si>
  <si>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</si>
  <si>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</si>
  <si>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</si>
  <si>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</si>
  <si>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</si>
  <si>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</si>
  <si>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</si>
  <si>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</si>
  <si>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</si>
  <si>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</si>
  <si>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</si>
  <si>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</si>
  <si>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</si>
  <si>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</si>
  <si>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</si>
  <si>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</si>
  <si>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</si>
  <si>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</si>
  <si>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</si>
  <si>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</si>
  <si>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</si>
  <si>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</si>
  <si>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</si>
  <si>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</si>
  <si>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</si>
  <si>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</si>
  <si>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</si>
  <si>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</si>
  <si>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</si>
  <si>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</si>
  <si>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</si>
  <si>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</si>
  <si>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</si>
  <si>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</si>
  <si>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</si>
  <si>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</si>
  <si>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</si>
  <si>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</si>
  <si>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</si>
  <si>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</si>
  <si>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</si>
  <si>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</si>
  <si>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</si>
  <si>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</si>
  <si>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</si>
  <si>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</si>
  <si>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</si>
  <si>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</si>
  <si>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</si>
  <si>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</si>
  <si>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</si>
  <si>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</si>
  <si>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</si>
  <si>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</si>
  <si>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</si>
  <si>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</si>
  <si>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</si>
  <si>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</si>
  <si>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</si>
  <si>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</si>
  <si>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</si>
  <si>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</si>
  <si>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</si>
  <si>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</si>
  <si>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</si>
  <si>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</si>
  <si>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</si>
  <si>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</si>
  <si>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</si>
  <si>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</si>
  <si>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</si>
  <si>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</si>
  <si>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</si>
  <si>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</si>
  <si>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</si>
  <si>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</si>
  <si>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</si>
  <si>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</si>
  <si>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</si>
  <si>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</si>
  <si>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</si>
  <si>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</si>
  <si>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</si>
  <si>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</si>
  <si>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</si>
  <si>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</si>
  <si>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</si>
  <si>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</si>
  <si>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</si>
  <si>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</si>
  <si>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</si>
  <si>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</si>
  <si>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</si>
  <si>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</si>
  <si>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</si>
  <si>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</si>
  <si>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</si>
  <si>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</si>
  <si>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</si>
  <si>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</si>
  <si>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</si>
  <si>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</si>
  <si>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</si>
  <si>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</si>
  <si>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</si>
  <si>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</si>
  <si>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</si>
  <si>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</si>
  <si>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</si>
  <si>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</si>
  <si>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</si>
  <si>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</si>
  <si>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</si>
  <si>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</si>
  <si>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</si>
  <si>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</si>
  <si>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</si>
  <si>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</si>
  <si>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</si>
  <si>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</si>
  <si>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</si>
  <si>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</si>
  <si>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</si>
  <si>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</si>
  <si>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</si>
  <si>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</si>
  <si>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</si>
  <si>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</si>
  <si>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</si>
  <si>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</si>
  <si>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</si>
  <si>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</si>
  <si>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</si>
  <si>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</si>
  <si>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</si>
  <si>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</si>
  <si>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</si>
  <si>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</si>
  <si>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</si>
  <si>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</si>
  <si>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</si>
  <si>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</si>
  <si>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</si>
  <si>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</si>
  <si>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</si>
  <si>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</si>
  <si>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</si>
  <si>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</si>
  <si>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</si>
  <si>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</si>
  <si>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</si>
  <si>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</si>
  <si>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</si>
  <si>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</si>
  <si>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</si>
  <si>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</si>
  <si>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</si>
  <si>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</si>
  <si>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</si>
  <si>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</si>
  <si>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</si>
  <si>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</si>
  <si>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</si>
  <si>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</si>
  <si>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</si>
  <si>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</si>
  <si>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</si>
  <si>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</si>
  <si>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</si>
  <si>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</si>
  <si>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</si>
  <si>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</si>
  <si>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</si>
  <si>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</si>
  <si>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</si>
  <si>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</si>
  <si>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</si>
  <si>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</si>
  <si>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</si>
  <si>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</si>
  <si>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</si>
  <si>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</si>
  <si>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</si>
  <si>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</si>
  <si>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</si>
  <si>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</si>
  <si>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</si>
  <si>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</si>
  <si>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</si>
  <si>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</si>
  <si>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</si>
  <si>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</si>
  <si>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</si>
  <si>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</si>
  <si>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</si>
  <si>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</si>
  <si>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</si>
  <si>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</si>
  <si>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</si>
  <si>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</si>
  <si>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</si>
  <si>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</si>
  <si>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</si>
  <si>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</si>
  <si>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</si>
  <si>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</si>
  <si>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</si>
  <si>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</si>
  <si>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</si>
  <si>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</si>
  <si>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</si>
  <si>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</si>
  <si>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</si>
  <si>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</si>
  <si>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</si>
  <si>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</si>
  <si>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</si>
  <si>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</si>
  <si>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</si>
  <si>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</si>
  <si>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</si>
  <si>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</si>
  <si>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</si>
  <si>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</si>
  <si>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</si>
  <si>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</si>
  <si>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</si>
  <si>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</si>
  <si>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</si>
  <si>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</si>
  <si>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</si>
  <si>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</si>
  <si>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</si>
  <si>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</si>
  <si>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</si>
  <si>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</si>
  <si>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</si>
  <si>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</si>
  <si>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</si>
  <si>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</si>
  <si>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</si>
  <si>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</si>
  <si>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</si>
  <si>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</si>
  <si>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</si>
  <si>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</si>
  <si>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</si>
  <si>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</si>
  <si>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</si>
  <si>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</si>
  <si>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</si>
  <si>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</si>
  <si>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</si>
  <si>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</si>
  <si>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</si>
  <si>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</si>
  <si>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</si>
  <si>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</si>
  <si>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</si>
  <si>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</si>
  <si>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</si>
  <si>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</si>
  <si>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</si>
  <si>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</si>
  <si>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</si>
  <si>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</si>
  <si>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</si>
  <si>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</si>
  <si>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</si>
  <si>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</si>
  <si>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</si>
  <si>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</si>
  <si>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</si>
  <si>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</si>
  <si>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</si>
  <si>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</si>
  <si>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</si>
  <si>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</si>
  <si>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</si>
  <si>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</si>
  <si>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</si>
  <si>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</si>
  <si>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</si>
  <si>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</si>
  <si>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</si>
  <si>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</si>
  <si>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</si>
  <si>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</si>
  <si>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</si>
  <si>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</si>
  <si>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</si>
  <si>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</si>
  <si>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</si>
  <si>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2508 SVEUČILIŠTE J. J. STROSSMAYERA U OSIJEKU - GRADSKA I SVEUČILIŠNA KNJIŽNICA</t>
  </si>
  <si>
    <t>26.09.2022.</t>
  </si>
  <si>
    <t>Sandra Crnković</t>
  </si>
  <si>
    <t>031-211-219</t>
  </si>
  <si>
    <t>sandra@gskos.hr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</si>
</sst>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0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5280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5281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1309593</v>
      </c>
      <c r="D16" s="107">
        <f>+D17+D18</f>
        <v>1335903</v>
      </c>
      <c r="E16" s="107">
        <f>+E17+E18</f>
        <v>1346085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1309593</v>
      </c>
      <c r="D17" s="110">
        <f>+'A.1 PRIHODI'!D30</f>
        <v>1335903</v>
      </c>
      <c r="E17" s="110">
        <f>+'A.1 PRIHODI'!D44</f>
        <v>1346085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1314693</v>
      </c>
      <c r="D19" s="114">
        <f>+D20+D21</f>
        <v>1332581</v>
      </c>
      <c r="E19" s="114">
        <f>+E20+E21</f>
        <v>1345894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1250036</v>
      </c>
      <c r="D20" s="116">
        <f>+'A.2 RASHODI'!D22</f>
        <v>1266883</v>
      </c>
      <c r="E20" s="116">
        <f>+'A.2 RASHODI'!D39</f>
        <v>1278872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64657</v>
      </c>
      <c r="D21" s="116">
        <f>+'A.2 RASHODI'!D30</f>
        <v>65698</v>
      </c>
      <c r="E21" s="116">
        <f>+'A.2 RASHODI'!D47</f>
        <v>67022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-5100</v>
      </c>
      <c r="D22" s="107">
        <f>+D16-D19</f>
        <v>3322</v>
      </c>
      <c r="E22" s="107">
        <f>+E16-E19</f>
        <v>191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25199</v>
      </c>
      <c r="D29" s="115">
        <f>+'Unos prijenosa'!D13</f>
        <v>20099</v>
      </c>
      <c r="E29" s="115">
        <f>+'Unos prijenosa'!D21</f>
        <v>23421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-20099</v>
      </c>
      <c r="D30" s="119">
        <f>+'Unos prijenosa'!D15</f>
        <v>-23421</v>
      </c>
      <c r="E30" s="120">
        <f>+'Unos prijenosa'!D23</f>
        <v>-23612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5100</v>
      </c>
      <c r="D31" s="114">
        <f t="shared" ref="D31:E31" si="2">+D27-D28+D29+D30</f>
        <v>-3322</v>
      </c>
      <c r="E31" s="114">
        <f t="shared" si="2"/>
        <v>-191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9867128.4584999997</v>
      </c>
      <c r="D62" s="107">
        <f>+D63+D64</f>
        <v>10065361.1535</v>
      </c>
      <c r="E62" s="107">
        <f>+E63+E64</f>
        <v>10142077.432500001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9867128.4584999997</v>
      </c>
      <c r="D63" s="110">
        <f t="shared" ref="D63:E63" si="3">+D17*7.5345</f>
        <v>10065361.1535</v>
      </c>
      <c r="E63" s="110">
        <f t="shared" si="3"/>
        <v>10142077.432500001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9905554.4085000008</v>
      </c>
      <c r="D65" s="114">
        <f>+D66+D67</f>
        <v>10040331.544500001</v>
      </c>
      <c r="E65" s="114">
        <f>+E66+E67</f>
        <v>10140638.343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9418396.2420000006</v>
      </c>
      <c r="D66" s="110">
        <f t="shared" si="4"/>
        <v>9545329.9635000005</v>
      </c>
      <c r="E66" s="110">
        <f t="shared" si="4"/>
        <v>9635661.0840000007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487158.16650000005</v>
      </c>
      <c r="D67" s="110">
        <f t="shared" si="4"/>
        <v>495001.58100000001</v>
      </c>
      <c r="E67" s="110">
        <f t="shared" si="4"/>
        <v>504977.25900000002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-38425.950000001118</v>
      </c>
      <c r="D68" s="107">
        <f>+D62-D65</f>
        <v>25029.60899999924</v>
      </c>
      <c r="E68" s="107">
        <f>+E62-E65</f>
        <v>1439.0895000007004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189861.86550000001</v>
      </c>
      <c r="D75" s="110">
        <f t="shared" si="9"/>
        <v>151435.9155</v>
      </c>
      <c r="E75" s="110">
        <f t="shared" si="9"/>
        <v>176465.5245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-151435.9155</v>
      </c>
      <c r="D76" s="110">
        <f t="shared" si="10"/>
        <v>-176465.5245</v>
      </c>
      <c r="E76" s="110">
        <f t="shared" si="10"/>
        <v>-177904.614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38425.950000000012</v>
      </c>
      <c r="D77" s="114">
        <f t="shared" ref="D77:E77" si="11">+D73-D74+D75+D76</f>
        <v>-25029.608999999997</v>
      </c>
      <c r="E77" s="114">
        <f t="shared" si="11"/>
        <v>-1439.0895000000019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-1.1059455573558807E-9</v>
      </c>
      <c r="D79" s="124">
        <f t="shared" ref="D79:E79" si="12">+D68+D77</f>
        <v>-7.5669959187507629E-10</v>
      </c>
      <c r="E79" s="124">
        <f t="shared" si="12"/>
        <v>6.9849193096160889E-10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H17" sqref="H1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794845</v>
      </c>
      <c r="H3" s="128">
        <v>798374</v>
      </c>
      <c r="I3" s="128">
        <v>801920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52</v>
      </c>
      <c r="D4" s="83" t="str">
        <f t="shared" si="1"/>
        <v xml:space="preserve">Ostale pomoći i darovnice </v>
      </c>
      <c r="E4" s="95">
        <v>6361</v>
      </c>
      <c r="F4" s="134" t="str">
        <f t="shared" si="2"/>
        <v>Tekuće pomoći proračunskim korisnicima iz proračuna JLP(R)S koji im nije nadležan</v>
      </c>
      <c r="G4" s="128">
        <v>371623</v>
      </c>
      <c r="H4" s="128">
        <v>384896</v>
      </c>
      <c r="I4" s="128">
        <v>391532</v>
      </c>
      <c r="J4" s="95"/>
      <c r="L4" s="86" t="str">
        <f t="shared" ref="L4:L67" si="3">LEFT(E4,2)</f>
        <v>63</v>
      </c>
      <c r="M4" s="86" t="str">
        <f t="shared" ref="M4:M67" si="4">LEFT(E4,3)</f>
        <v>636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52</v>
      </c>
      <c r="D5" s="83" t="str">
        <f t="shared" si="1"/>
        <v xml:space="preserve">Ostale pomoći i darovnice </v>
      </c>
      <c r="E5" s="95">
        <v>6362</v>
      </c>
      <c r="F5" s="134" t="str">
        <f t="shared" si="2"/>
        <v>Kapitalne pomoći proračunskim korisnicima iz proračuna JLP(R)S koji im nije nadležan</v>
      </c>
      <c r="G5" s="128">
        <v>26943</v>
      </c>
      <c r="H5" s="128">
        <v>27209</v>
      </c>
      <c r="I5" s="128">
        <v>27209</v>
      </c>
      <c r="J5" s="95"/>
      <c r="L5" s="86" t="str">
        <f t="shared" si="3"/>
        <v>63</v>
      </c>
      <c r="M5" s="86" t="str">
        <f t="shared" si="4"/>
        <v>636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631120000</v>
      </c>
      <c r="F6" s="134" t="str">
        <f t="shared" si="2"/>
        <v>Tekuće pomoći od inozemnih vlada izvan EU</v>
      </c>
      <c r="G6" s="128">
        <v>6636</v>
      </c>
      <c r="H6" s="128">
        <v>10618</v>
      </c>
      <c r="I6" s="128">
        <v>10618</v>
      </c>
      <c r="J6" s="95"/>
      <c r="L6" s="86" t="str">
        <f t="shared" si="3"/>
        <v>63</v>
      </c>
      <c r="M6" s="86" t="str">
        <f t="shared" si="4"/>
        <v>631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11331</v>
      </c>
      <c r="H7" s="128">
        <v>11945</v>
      </c>
      <c r="I7" s="128">
        <v>11945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43</v>
      </c>
      <c r="D8" s="83" t="str">
        <f t="shared" si="1"/>
        <v>Ostali prihodi za posebne namjene</v>
      </c>
      <c r="E8" s="95">
        <v>65264</v>
      </c>
      <c r="F8" s="134" t="str">
        <f t="shared" si="2"/>
        <v>Sufinanciranje cijene usluge, participacije i slično</v>
      </c>
      <c r="G8" s="128">
        <v>92906</v>
      </c>
      <c r="H8" s="128">
        <v>96888</v>
      </c>
      <c r="I8" s="128">
        <v>96888</v>
      </c>
      <c r="J8" s="95"/>
      <c r="L8" s="86" t="str">
        <f t="shared" si="3"/>
        <v>65</v>
      </c>
      <c r="M8" s="86" t="str">
        <f t="shared" si="4"/>
        <v>652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61</v>
      </c>
      <c r="D9" s="83" t="str">
        <f t="shared" si="1"/>
        <v xml:space="preserve">Donacije </v>
      </c>
      <c r="E9" s="95">
        <v>663210000</v>
      </c>
      <c r="F9" s="134" t="str">
        <f t="shared" si="2"/>
        <v>Kapitalne donacije od fizičkih osoba</v>
      </c>
      <c r="G9" s="128">
        <v>2500</v>
      </c>
      <c r="H9" s="128">
        <v>2500</v>
      </c>
      <c r="I9" s="128">
        <v>2500</v>
      </c>
      <c r="J9" s="95"/>
      <c r="L9" s="86" t="str">
        <f t="shared" si="3"/>
        <v>66</v>
      </c>
      <c r="M9" s="86" t="str">
        <f t="shared" si="4"/>
        <v>663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61</v>
      </c>
      <c r="D10" s="83" t="str">
        <f t="shared" si="1"/>
        <v xml:space="preserve">Donacije </v>
      </c>
      <c r="E10" s="95">
        <v>663220000</v>
      </c>
      <c r="F10" s="134" t="str">
        <f t="shared" si="2"/>
        <v>Kapitalne donacije od neprofitnih organizacija</v>
      </c>
      <c r="G10" s="128">
        <v>2809</v>
      </c>
      <c r="H10" s="128">
        <v>3473</v>
      </c>
      <c r="I10" s="128">
        <v>3473</v>
      </c>
      <c r="J10" s="95"/>
      <c r="L10" s="86" t="str">
        <f t="shared" si="3"/>
        <v>66</v>
      </c>
      <c r="M10" s="86" t="str">
        <f t="shared" si="4"/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M18" sqref="M1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604963</v>
      </c>
      <c r="K3" s="128">
        <v>607837</v>
      </c>
      <c r="L3" s="128">
        <v>610726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28572</v>
      </c>
      <c r="K4" s="128">
        <v>28708</v>
      </c>
      <c r="L4" s="128">
        <v>28844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91477</v>
      </c>
      <c r="K5" s="128">
        <v>91912</v>
      </c>
      <c r="L5" s="128">
        <v>92349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14818</v>
      </c>
      <c r="K6" s="128">
        <v>14888</v>
      </c>
      <c r="L6" s="128">
        <v>14959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1074</v>
      </c>
      <c r="K7" s="128">
        <v>1079</v>
      </c>
      <c r="L7" s="128">
        <v>1084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1772</v>
      </c>
      <c r="K8" s="128">
        <v>1781</v>
      </c>
      <c r="L8" s="128">
        <v>1789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3223</v>
      </c>
      <c r="F9" s="91" t="str">
        <f t="shared" si="2"/>
        <v>Energija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35063</v>
      </c>
      <c r="K9" s="128">
        <v>35063</v>
      </c>
      <c r="L9" s="128">
        <v>35063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3224</v>
      </c>
      <c r="F10" s="91" t="str">
        <f t="shared" si="2"/>
        <v>Materijal i dijelovi za tekuće i investicijsko održavanje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1096</v>
      </c>
      <c r="K10" s="128">
        <v>1096</v>
      </c>
      <c r="L10" s="128">
        <v>1096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3232</v>
      </c>
      <c r="F11" s="91" t="str">
        <f t="shared" si="2"/>
        <v>Usluge tekućeg i investicijskog održavanja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5599</v>
      </c>
      <c r="K11" s="128">
        <v>5599</v>
      </c>
      <c r="L11" s="128">
        <v>5599</v>
      </c>
      <c r="M11" s="95"/>
      <c r="O11" s="86" t="str">
        <f t="shared" si="5"/>
        <v>323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3234</v>
      </c>
      <c r="F12" s="91" t="str">
        <f t="shared" si="2"/>
        <v>Komunalne usluge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2959</v>
      </c>
      <c r="K12" s="128">
        <v>2959</v>
      </c>
      <c r="L12" s="128">
        <v>2959</v>
      </c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3238</v>
      </c>
      <c r="F13" s="91" t="str">
        <f t="shared" si="2"/>
        <v>Računalne usluge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4931</v>
      </c>
      <c r="K13" s="128">
        <v>4931</v>
      </c>
      <c r="L13" s="128">
        <v>4931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3239</v>
      </c>
      <c r="F14" s="91" t="str">
        <f t="shared" si="2"/>
        <v>Ostale usluge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987</v>
      </c>
      <c r="K14" s="128">
        <v>987</v>
      </c>
      <c r="L14" s="128">
        <v>987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3291</v>
      </c>
      <c r="F15" s="91" t="str">
        <f t="shared" si="2"/>
        <v>Naknade za rad predstavničkih i izvršnih tijela, povjerensta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1534</v>
      </c>
      <c r="K15" s="128">
        <v>1534</v>
      </c>
      <c r="L15" s="128">
        <v>1534</v>
      </c>
      <c r="M15" s="95"/>
      <c r="O15" s="86" t="str">
        <f t="shared" si="5"/>
        <v>329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52</v>
      </c>
      <c r="D16" s="91" t="str">
        <f t="shared" si="1"/>
        <v>Ostale pomoći</v>
      </c>
      <c r="E16" s="96">
        <v>3111</v>
      </c>
      <c r="F16" s="91" t="str">
        <f t="shared" si="2"/>
        <v>Plaće za redovan rad</v>
      </c>
      <c r="G16" s="129" t="s">
        <v>177</v>
      </c>
      <c r="H16" s="91" t="str">
        <f t="shared" si="3"/>
        <v>REDOVNA DJELATNOST SVEUČILIŠTA U OSIJEKU (IZ EVIDENCIJSKIH PRIHODA)</v>
      </c>
      <c r="I16" s="91" t="str">
        <f t="shared" si="4"/>
        <v>0942</v>
      </c>
      <c r="J16" s="128">
        <v>272082</v>
      </c>
      <c r="K16" s="128">
        <v>281505</v>
      </c>
      <c r="L16" s="128">
        <v>285354</v>
      </c>
      <c r="M16" s="95"/>
      <c r="O16" s="86" t="str">
        <f t="shared" si="5"/>
        <v>311</v>
      </c>
      <c r="P16" s="86" t="str">
        <f t="shared" si="6"/>
        <v>31</v>
      </c>
      <c r="Q16" s="86" t="str">
        <f t="shared" si="7"/>
        <v>52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52</v>
      </c>
      <c r="D17" s="91" t="str">
        <f t="shared" si="1"/>
        <v>Ostale pomoći</v>
      </c>
      <c r="E17" s="96">
        <v>3121</v>
      </c>
      <c r="F17" s="91" t="str">
        <f t="shared" si="2"/>
        <v>Ostali rashodi za zaposlene</v>
      </c>
      <c r="G17" s="129" t="s">
        <v>177</v>
      </c>
      <c r="H17" s="91" t="str">
        <f t="shared" si="3"/>
        <v>REDOVNA DJELATNOST SVEUČILIŠTA U OSIJEKU (IZ EVIDENCIJSKIH PRIHODA)</v>
      </c>
      <c r="I17" s="91" t="str">
        <f t="shared" si="4"/>
        <v>0942</v>
      </c>
      <c r="J17" s="128">
        <v>19590</v>
      </c>
      <c r="K17" s="128">
        <v>19723</v>
      </c>
      <c r="L17" s="128">
        <v>22510</v>
      </c>
      <c r="M17" s="95"/>
      <c r="O17" s="86" t="str">
        <f t="shared" si="5"/>
        <v>312</v>
      </c>
      <c r="P17" s="86" t="str">
        <f t="shared" si="6"/>
        <v>31</v>
      </c>
      <c r="Q17" s="86" t="str">
        <f t="shared" si="7"/>
        <v>52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52</v>
      </c>
      <c r="D18" s="91" t="str">
        <f t="shared" si="1"/>
        <v>Ostale pomoći</v>
      </c>
      <c r="E18" s="96">
        <v>3132</v>
      </c>
      <c r="F18" s="91" t="str">
        <f t="shared" si="2"/>
        <v>Doprinosi za obvezno zdravstveno osiguranje</v>
      </c>
      <c r="G18" s="129" t="s">
        <v>177</v>
      </c>
      <c r="H18" s="91" t="str">
        <f t="shared" si="3"/>
        <v>REDOVNA DJELATNOST SVEUČILIŠTA U OSIJEKU (IZ EVIDENCIJSKIH PRIHODA)</v>
      </c>
      <c r="I18" s="91" t="str">
        <f t="shared" si="4"/>
        <v>0942</v>
      </c>
      <c r="J18" s="128">
        <v>33777</v>
      </c>
      <c r="K18" s="128">
        <v>34102</v>
      </c>
      <c r="L18" s="128">
        <v>34508</v>
      </c>
      <c r="M18" s="95"/>
      <c r="O18" s="86" t="str">
        <f t="shared" si="5"/>
        <v>313</v>
      </c>
      <c r="P18" s="86" t="str">
        <f t="shared" si="6"/>
        <v>31</v>
      </c>
      <c r="Q18" s="86" t="str">
        <f t="shared" si="7"/>
        <v>52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52</v>
      </c>
      <c r="D19" s="91" t="str">
        <f t="shared" si="1"/>
        <v>Ostale pomoći</v>
      </c>
      <c r="E19" s="96">
        <v>3212</v>
      </c>
      <c r="F19" s="91" t="str">
        <f t="shared" si="2"/>
        <v>Naknade za prijevoz, za rad na terenu i odvojeni život</v>
      </c>
      <c r="G19" s="129" t="s">
        <v>177</v>
      </c>
      <c r="H19" s="91" t="str">
        <f t="shared" si="3"/>
        <v>REDOVNA DJELATNOST SVEUČILIŠTA U OSIJEKU (IZ EVIDENCIJSKIH PRIHODA)</v>
      </c>
      <c r="I19" s="91" t="str">
        <f t="shared" si="4"/>
        <v>0942</v>
      </c>
      <c r="J19" s="128">
        <v>3982</v>
      </c>
      <c r="K19" s="128">
        <v>4247</v>
      </c>
      <c r="L19" s="128">
        <v>4247</v>
      </c>
      <c r="M19" s="95"/>
      <c r="O19" s="86" t="str">
        <f t="shared" si="5"/>
        <v>321</v>
      </c>
      <c r="P19" s="86" t="str">
        <f t="shared" si="6"/>
        <v>32</v>
      </c>
      <c r="Q19" s="86" t="str">
        <f t="shared" si="7"/>
        <v>52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52</v>
      </c>
      <c r="D20" s="91" t="str">
        <f t="shared" si="1"/>
        <v>Ostale pomoći</v>
      </c>
      <c r="E20" s="96">
        <v>3213</v>
      </c>
      <c r="F20" s="91" t="str">
        <f t="shared" si="2"/>
        <v>Stručno usavršavanje zaposlenika</v>
      </c>
      <c r="G20" s="129" t="s">
        <v>177</v>
      </c>
      <c r="H20" s="91" t="str">
        <f t="shared" si="3"/>
        <v>REDOVNA DJELATNOST SVEUČILIŠTA U OSIJEKU (IZ EVIDENCIJSKIH PRIHODA)</v>
      </c>
      <c r="I20" s="91" t="str">
        <f t="shared" si="4"/>
        <v>0942</v>
      </c>
      <c r="J20" s="128">
        <v>796</v>
      </c>
      <c r="K20" s="128">
        <v>398</v>
      </c>
      <c r="L20" s="128">
        <v>398</v>
      </c>
      <c r="M20" s="95"/>
      <c r="O20" s="86" t="str">
        <f t="shared" si="5"/>
        <v>321</v>
      </c>
      <c r="P20" s="86" t="str">
        <f t="shared" si="6"/>
        <v>32</v>
      </c>
      <c r="Q20" s="86" t="str">
        <f t="shared" si="7"/>
        <v>52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52</v>
      </c>
      <c r="D21" s="91" t="str">
        <f t="shared" si="1"/>
        <v>Ostale pomoći</v>
      </c>
      <c r="E21" s="96">
        <v>3221</v>
      </c>
      <c r="F21" s="91" t="str">
        <f t="shared" si="2"/>
        <v>Uredski materijal i ostali materijalni rashodi</v>
      </c>
      <c r="G21" s="129" t="s">
        <v>177</v>
      </c>
      <c r="H21" s="91" t="str">
        <f t="shared" si="3"/>
        <v>REDOVNA DJELATNOST SVEUČILIŠTA U OSIJEKU (IZ EVIDENCIJSKIH PRIHODA)</v>
      </c>
      <c r="I21" s="91" t="str">
        <f t="shared" si="4"/>
        <v>0942</v>
      </c>
      <c r="J21" s="128">
        <v>3633</v>
      </c>
      <c r="K21" s="128">
        <v>3544</v>
      </c>
      <c r="L21" s="128">
        <v>4725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52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52</v>
      </c>
      <c r="D22" s="91" t="str">
        <f t="shared" si="1"/>
        <v>Ostale pomoći</v>
      </c>
      <c r="E22" s="96">
        <v>3223</v>
      </c>
      <c r="F22" s="91" t="str">
        <f t="shared" si="2"/>
        <v>Energija</v>
      </c>
      <c r="G22" s="129" t="s">
        <v>177</v>
      </c>
      <c r="H22" s="91" t="str">
        <f t="shared" si="3"/>
        <v>REDOVNA DJELATNOST SVEUČILIŠTA U OSIJEKU (IZ EVIDENCIJSKIH PRIHODA)</v>
      </c>
      <c r="I22" s="91" t="str">
        <f t="shared" si="4"/>
        <v>0942</v>
      </c>
      <c r="J22" s="128">
        <v>12210</v>
      </c>
      <c r="K22" s="128">
        <v>12609</v>
      </c>
      <c r="L22" s="128">
        <v>12609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52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52</v>
      </c>
      <c r="D23" s="91" t="str">
        <f t="shared" si="1"/>
        <v>Ostale pomoći</v>
      </c>
      <c r="E23" s="96">
        <v>3224</v>
      </c>
      <c r="F23" s="91" t="str">
        <f t="shared" si="2"/>
        <v>Materijal i dijelovi za tekuće i investicijsko održavanje</v>
      </c>
      <c r="G23" s="129" t="s">
        <v>177</v>
      </c>
      <c r="H23" s="91" t="str">
        <f t="shared" si="3"/>
        <v>REDOVNA DJELATNOST SVEUČILIŠTA U OSIJEKU (IZ EVIDENCIJSKIH PRIHODA)</v>
      </c>
      <c r="I23" s="91" t="str">
        <f t="shared" si="4"/>
        <v>0942</v>
      </c>
      <c r="J23" s="128">
        <v>2730</v>
      </c>
      <c r="K23" s="128">
        <v>4440</v>
      </c>
      <c r="L23" s="128">
        <v>4831</v>
      </c>
      <c r="M23" s="95"/>
      <c r="O23" s="86" t="str">
        <f t="shared" si="5"/>
        <v>322</v>
      </c>
      <c r="P23" s="86" t="str">
        <f t="shared" si="6"/>
        <v>32</v>
      </c>
      <c r="Q23" s="86" t="str">
        <f t="shared" si="7"/>
        <v>52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52</v>
      </c>
      <c r="D24" s="91" t="str">
        <f t="shared" si="1"/>
        <v>Ostale pomoći</v>
      </c>
      <c r="E24" s="96">
        <v>3232</v>
      </c>
      <c r="F24" s="91" t="str">
        <f t="shared" si="2"/>
        <v>Usluge tekućeg i investicijskog održavanja</v>
      </c>
      <c r="G24" s="129" t="s">
        <v>177</v>
      </c>
      <c r="H24" s="91" t="str">
        <f t="shared" si="3"/>
        <v>REDOVNA DJELATNOST SVEUČILIŠTA U OSIJEKU (IZ EVIDENCIJSKIH PRIHODA)</v>
      </c>
      <c r="I24" s="91" t="str">
        <f t="shared" si="4"/>
        <v>0942</v>
      </c>
      <c r="J24" s="128">
        <v>4101</v>
      </c>
      <c r="K24" s="128">
        <v>5309</v>
      </c>
      <c r="L24" s="128">
        <v>4513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52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52</v>
      </c>
      <c r="D25" s="91" t="str">
        <f t="shared" si="1"/>
        <v>Ostale pomoći</v>
      </c>
      <c r="E25" s="96">
        <v>3233</v>
      </c>
      <c r="F25" s="91" t="str">
        <f t="shared" si="2"/>
        <v>Usluge promidžbe i informiranja</v>
      </c>
      <c r="G25" s="129" t="s">
        <v>177</v>
      </c>
      <c r="H25" s="91" t="str">
        <f t="shared" si="3"/>
        <v>REDOVNA DJELATNOST SVEUČILIŠTA U OSIJEKU (IZ EVIDENCIJSKIH PRIHODA)</v>
      </c>
      <c r="I25" s="91" t="str">
        <f t="shared" si="4"/>
        <v>0942</v>
      </c>
      <c r="J25" s="128">
        <v>973</v>
      </c>
      <c r="K25" s="128">
        <v>1017</v>
      </c>
      <c r="L25" s="128">
        <v>1195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52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52</v>
      </c>
      <c r="D26" s="91" t="str">
        <f t="shared" si="1"/>
        <v>Ostale pomoći</v>
      </c>
      <c r="E26" s="96">
        <v>3234</v>
      </c>
      <c r="F26" s="91" t="str">
        <f t="shared" si="2"/>
        <v>Komunalne usluge</v>
      </c>
      <c r="G26" s="129" t="s">
        <v>177</v>
      </c>
      <c r="H26" s="91" t="str">
        <f t="shared" si="3"/>
        <v>REDOVNA DJELATNOST SVEUČILIŠTA U OSIJEKU (IZ EVIDENCIJSKIH PRIHODA)</v>
      </c>
      <c r="I26" s="91" t="str">
        <f t="shared" si="4"/>
        <v>0942</v>
      </c>
      <c r="J26" s="128">
        <v>3451</v>
      </c>
      <c r="K26" s="128">
        <v>3451</v>
      </c>
      <c r="L26" s="128">
        <v>3451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52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52</v>
      </c>
      <c r="D27" s="91" t="str">
        <f t="shared" si="1"/>
        <v>Ostale pomoći</v>
      </c>
      <c r="E27" s="96">
        <v>3235</v>
      </c>
      <c r="F27" s="91" t="str">
        <f t="shared" si="2"/>
        <v>Zakupnine i najamnine</v>
      </c>
      <c r="G27" s="129" t="s">
        <v>177</v>
      </c>
      <c r="H27" s="91" t="str">
        <f t="shared" si="3"/>
        <v>REDOVNA DJELATNOST SVEUČILIŠTA U OSIJEKU (IZ EVIDENCIJSKIH PRIHODA)</v>
      </c>
      <c r="I27" s="91" t="str">
        <f t="shared" si="4"/>
        <v>0942</v>
      </c>
      <c r="J27" s="128">
        <v>1911</v>
      </c>
      <c r="K27" s="128">
        <v>2124</v>
      </c>
      <c r="L27" s="128">
        <v>2124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52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52</v>
      </c>
      <c r="D28" s="91" t="str">
        <f t="shared" si="1"/>
        <v>Ostale pomoći</v>
      </c>
      <c r="E28" s="96">
        <v>3236</v>
      </c>
      <c r="F28" s="91" t="str">
        <f t="shared" si="2"/>
        <v>Zdravstvene i veterinarske usluge</v>
      </c>
      <c r="G28" s="129" t="s">
        <v>177</v>
      </c>
      <c r="H28" s="91" t="str">
        <f t="shared" si="3"/>
        <v>REDOVNA DJELATNOST SVEUČILIŠTA U OSIJEKU (IZ EVIDENCIJSKIH PRIHODA)</v>
      </c>
      <c r="I28" s="91" t="str">
        <f t="shared" si="4"/>
        <v>0942</v>
      </c>
      <c r="J28" s="128">
        <v>1327</v>
      </c>
      <c r="K28" s="128">
        <v>1327</v>
      </c>
      <c r="L28" s="128">
        <v>1327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52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52</v>
      </c>
      <c r="D29" s="91" t="str">
        <f t="shared" si="1"/>
        <v>Ostale pomoći</v>
      </c>
      <c r="E29" s="96">
        <v>3237</v>
      </c>
      <c r="F29" s="91" t="str">
        <f t="shared" si="2"/>
        <v>Intelektualne i osobne usluge</v>
      </c>
      <c r="G29" s="129" t="s">
        <v>177</v>
      </c>
      <c r="H29" s="91" t="str">
        <f t="shared" si="3"/>
        <v>REDOVNA DJELATNOST SVEUČILIŠTA U OSIJEKU (IZ EVIDENCIJSKIH PRIHODA)</v>
      </c>
      <c r="I29" s="91" t="str">
        <f t="shared" si="4"/>
        <v>0942</v>
      </c>
      <c r="J29" s="128">
        <v>3600</v>
      </c>
      <c r="K29" s="128">
        <v>3230</v>
      </c>
      <c r="L29" s="128">
        <v>3840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52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52</v>
      </c>
      <c r="D30" s="91" t="str">
        <f t="shared" si="1"/>
        <v>Ostale pomoći</v>
      </c>
      <c r="E30" s="96">
        <v>3238</v>
      </c>
      <c r="F30" s="91" t="str">
        <f t="shared" si="2"/>
        <v>Računalne usluge</v>
      </c>
      <c r="G30" s="129" t="s">
        <v>177</v>
      </c>
      <c r="H30" s="91" t="str">
        <f t="shared" si="3"/>
        <v>REDOVNA DJELATNOST SVEUČILIŠTA U OSIJEKU (IZ EVIDENCIJSKIH PRIHODA)</v>
      </c>
      <c r="I30" s="91" t="str">
        <f t="shared" si="4"/>
        <v>0942</v>
      </c>
      <c r="J30" s="128">
        <v>5973</v>
      </c>
      <c r="K30" s="128">
        <v>5973</v>
      </c>
      <c r="L30" s="128">
        <v>5973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52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52</v>
      </c>
      <c r="D31" s="91" t="str">
        <f t="shared" si="1"/>
        <v>Ostale pomoći</v>
      </c>
      <c r="E31" s="96">
        <v>3239</v>
      </c>
      <c r="F31" s="91" t="str">
        <f t="shared" si="2"/>
        <v>Ostale usluge</v>
      </c>
      <c r="G31" s="129" t="s">
        <v>177</v>
      </c>
      <c r="H31" s="91" t="str">
        <f t="shared" si="3"/>
        <v>REDOVNA DJELATNOST SVEUČILIŠTA U OSIJEKU (IZ EVIDENCIJSKIH PRIHODA)</v>
      </c>
      <c r="I31" s="91" t="str">
        <f t="shared" si="4"/>
        <v>0942</v>
      </c>
      <c r="J31" s="128">
        <v>2389</v>
      </c>
      <c r="K31" s="128">
        <v>2389</v>
      </c>
      <c r="L31" s="128">
        <v>3053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52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52</v>
      </c>
      <c r="D32" s="91" t="str">
        <f t="shared" si="1"/>
        <v>Ostale pomoći</v>
      </c>
      <c r="E32" s="96">
        <v>3292</v>
      </c>
      <c r="F32" s="91" t="str">
        <f t="shared" si="2"/>
        <v>Premije osiguranja</v>
      </c>
      <c r="G32" s="129" t="s">
        <v>177</v>
      </c>
      <c r="H32" s="91" t="str">
        <f t="shared" si="3"/>
        <v>REDOVNA DJELATNOST SVEUČILIŠTA U OSIJEKU (IZ EVIDENCIJSKIH PRIHODA)</v>
      </c>
      <c r="I32" s="91" t="str">
        <f t="shared" si="4"/>
        <v>0942</v>
      </c>
      <c r="J32" s="128">
        <v>3981</v>
      </c>
      <c r="K32" s="128">
        <v>3982</v>
      </c>
      <c r="L32" s="128">
        <v>3982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52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52</v>
      </c>
      <c r="D33" s="91" t="str">
        <f t="shared" si="1"/>
        <v>Ostale pomoći</v>
      </c>
      <c r="E33" s="96">
        <v>3295</v>
      </c>
      <c r="F33" s="91" t="str">
        <f t="shared" si="2"/>
        <v>Pristojbe i naknade</v>
      </c>
      <c r="G33" s="129" t="s">
        <v>177</v>
      </c>
      <c r="H33" s="91" t="str">
        <f t="shared" si="3"/>
        <v>REDOVNA DJELATNOST SVEUČILIŠTA U OSIJEKU (IZ EVIDENCIJSKIH PRIHODA)</v>
      </c>
      <c r="I33" s="91" t="str">
        <f t="shared" si="4"/>
        <v>0942</v>
      </c>
      <c r="J33" s="128">
        <v>1499</v>
      </c>
      <c r="K33" s="128">
        <v>1499</v>
      </c>
      <c r="L33" s="128">
        <v>1499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52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52</v>
      </c>
      <c r="D34" s="91" t="str">
        <f t="shared" si="1"/>
        <v>Ostale pomoći</v>
      </c>
      <c r="E34" s="96">
        <v>4221</v>
      </c>
      <c r="F34" s="91" t="str">
        <f t="shared" si="2"/>
        <v>Uredska oprema i namještaj</v>
      </c>
      <c r="G34" s="129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5545</v>
      </c>
      <c r="K34" s="128">
        <v>663</v>
      </c>
      <c r="L34" s="128">
        <v>1989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52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52</v>
      </c>
      <c r="D35" s="91" t="str">
        <f t="shared" si="1"/>
        <v>Ostale pomoći</v>
      </c>
      <c r="E35" s="96">
        <v>4241</v>
      </c>
      <c r="F35" s="91" t="str">
        <f t="shared" si="2"/>
        <v>Knjige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26943</v>
      </c>
      <c r="K35" s="128">
        <v>27209</v>
      </c>
      <c r="L35" s="128">
        <v>27208</v>
      </c>
      <c r="M35" s="95"/>
      <c r="O35" s="86" t="str">
        <f t="shared" si="5"/>
        <v>424</v>
      </c>
      <c r="P35" s="86" t="str">
        <f t="shared" si="6"/>
        <v>42</v>
      </c>
      <c r="Q35" s="86" t="str">
        <f t="shared" si="7"/>
        <v>52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4221</v>
      </c>
      <c r="F36" s="91" t="str">
        <f t="shared" si="2"/>
        <v>Uredska oprema i namještaj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7350</v>
      </c>
      <c r="K36" s="128">
        <v>11945</v>
      </c>
      <c r="L36" s="128">
        <v>11945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4241</v>
      </c>
      <c r="F37" s="91" t="str">
        <f t="shared" si="2"/>
        <v>Knjige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3981</v>
      </c>
      <c r="K37" s="128">
        <v>0</v>
      </c>
      <c r="L37" s="128">
        <v>0</v>
      </c>
      <c r="M37" s="95"/>
      <c r="O37" s="86" t="str">
        <f t="shared" si="5"/>
        <v>424</v>
      </c>
      <c r="P37" s="86" t="str">
        <f t="shared" si="6"/>
        <v>42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43</v>
      </c>
      <c r="D38" s="91" t="str">
        <f t="shared" si="1"/>
        <v>Ostali prihodi za posebne namjene</v>
      </c>
      <c r="E38" s="96">
        <v>3121</v>
      </c>
      <c r="F38" s="91" t="str">
        <f t="shared" si="2"/>
        <v>Ostali rashodi za zaposlene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19378</v>
      </c>
      <c r="K38" s="128">
        <v>19908</v>
      </c>
      <c r="L38" s="128">
        <v>19908</v>
      </c>
      <c r="M38" s="95"/>
      <c r="O38" s="86" t="str">
        <f t="shared" si="5"/>
        <v>312</v>
      </c>
      <c r="P38" s="86" t="str">
        <f t="shared" si="6"/>
        <v>31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3211</v>
      </c>
      <c r="F39" s="91" t="str">
        <f t="shared" si="2"/>
        <v>Službena putovanja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2601</v>
      </c>
      <c r="K39" s="128">
        <v>2601</v>
      </c>
      <c r="L39" s="128">
        <v>2601</v>
      </c>
      <c r="M39" s="95"/>
      <c r="O39" s="86" t="str">
        <f t="shared" si="5"/>
        <v>321</v>
      </c>
      <c r="P39" s="86" t="str">
        <f t="shared" si="6"/>
        <v>32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3213</v>
      </c>
      <c r="F40" s="91" t="str">
        <f t="shared" si="2"/>
        <v>Stručno usavršavanje zaposlenika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1261</v>
      </c>
      <c r="K40" s="128">
        <v>1261</v>
      </c>
      <c r="L40" s="128">
        <v>1261</v>
      </c>
      <c r="M40" s="95"/>
      <c r="O40" s="86" t="str">
        <f t="shared" si="5"/>
        <v>321</v>
      </c>
      <c r="P40" s="86" t="str">
        <f t="shared" si="6"/>
        <v>32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3221</v>
      </c>
      <c r="F41" s="91" t="str">
        <f t="shared" si="2"/>
        <v>Uredski materijal i ostali materijalni rashodi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21306</v>
      </c>
      <c r="K41" s="128">
        <v>21306</v>
      </c>
      <c r="L41" s="128">
        <v>20523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3223</v>
      </c>
      <c r="F42" s="91" t="str">
        <f t="shared" si="2"/>
        <v>Energija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133</v>
      </c>
      <c r="K42" s="128">
        <v>133</v>
      </c>
      <c r="L42" s="128">
        <v>133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3224</v>
      </c>
      <c r="F43" s="91" t="str">
        <f t="shared" si="2"/>
        <v>Materijal i dijelovi za tekuće i investicijsko održavanje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3640</v>
      </c>
      <c r="K43" s="128">
        <v>3523</v>
      </c>
      <c r="L43" s="128">
        <v>3523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3225</v>
      </c>
      <c r="F44" s="91" t="str">
        <f t="shared" si="2"/>
        <v>Sitni inventar i auto gume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1327</v>
      </c>
      <c r="K44" s="128">
        <v>1327</v>
      </c>
      <c r="L44" s="128">
        <v>1327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3227</v>
      </c>
      <c r="F45" s="91" t="str">
        <f t="shared" si="2"/>
        <v>Službena, radna i zaštitna odjeća i obuća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265</v>
      </c>
      <c r="K45" s="128">
        <v>265</v>
      </c>
      <c r="L45" s="128">
        <v>265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3231</v>
      </c>
      <c r="F46" s="91" t="str">
        <f t="shared" si="2"/>
        <v>Usluge telefona, pošte i prijevoza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4751</v>
      </c>
      <c r="K46" s="128">
        <v>4751</v>
      </c>
      <c r="L46" s="128">
        <v>4751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3232</v>
      </c>
      <c r="F47" s="91" t="str">
        <f t="shared" si="2"/>
        <v>Usluge tekućeg i investicijskog održavanja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2389</v>
      </c>
      <c r="K47" s="128">
        <v>2508</v>
      </c>
      <c r="L47" s="128">
        <v>3305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3233</v>
      </c>
      <c r="F48" s="91" t="str">
        <f t="shared" si="2"/>
        <v>Usluge promidžbe i informiranja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177</v>
      </c>
      <c r="K48" s="128">
        <v>178</v>
      </c>
      <c r="L48" s="128">
        <v>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3234</v>
      </c>
      <c r="F49" s="91" t="str">
        <f t="shared" si="2"/>
        <v>Komunalne usluge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66</v>
      </c>
      <c r="K49" s="128">
        <v>66</v>
      </c>
      <c r="L49" s="128">
        <v>66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3235</v>
      </c>
      <c r="F50" s="91" t="str">
        <f t="shared" si="2"/>
        <v>Zakupnine i najamnine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1473</v>
      </c>
      <c r="K50" s="128">
        <v>1394</v>
      </c>
      <c r="L50" s="128">
        <v>1394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3236</v>
      </c>
      <c r="F51" s="91" t="str">
        <f t="shared" si="2"/>
        <v>Zdravstvene i veterinarske usluge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4672</v>
      </c>
      <c r="K51" s="128">
        <v>4672</v>
      </c>
      <c r="L51" s="128">
        <v>4672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3237</v>
      </c>
      <c r="F52" s="91" t="str">
        <f t="shared" si="2"/>
        <v>Intelektualne i osobne usluge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2654</v>
      </c>
      <c r="K52" s="128">
        <v>2654</v>
      </c>
      <c r="L52" s="128">
        <v>2654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3238</v>
      </c>
      <c r="F53" s="91" t="str">
        <f t="shared" si="2"/>
        <v>Računalne usluge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265</v>
      </c>
      <c r="K53" s="128">
        <v>265</v>
      </c>
      <c r="L53" s="128">
        <v>266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3239</v>
      </c>
      <c r="F54" s="91" t="str">
        <f t="shared" si="2"/>
        <v>Ostale usluge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3318</v>
      </c>
      <c r="K54" s="128">
        <v>3318</v>
      </c>
      <c r="L54" s="128">
        <v>2654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3241</v>
      </c>
      <c r="F55" s="91" t="str">
        <f t="shared" si="2"/>
        <v>Naknade troškova osobama izvan radnog odnosa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265</v>
      </c>
      <c r="K55" s="128">
        <v>265</v>
      </c>
      <c r="L55" s="128">
        <v>265</v>
      </c>
      <c r="M55" s="95"/>
      <c r="O55" s="86" t="str">
        <f t="shared" si="5"/>
        <v>324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3293</v>
      </c>
      <c r="F56" s="91" t="str">
        <f t="shared" si="2"/>
        <v>Reprezentacija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1526</v>
      </c>
      <c r="K56" s="128">
        <v>1526</v>
      </c>
      <c r="L56" s="128">
        <v>1526</v>
      </c>
      <c r="M56" s="95"/>
      <c r="O56" s="86" t="str">
        <f t="shared" si="5"/>
        <v>329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3294</v>
      </c>
      <c r="F57" s="91" t="str">
        <f t="shared" si="2"/>
        <v>Članarine i norme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265</v>
      </c>
      <c r="K57" s="128">
        <v>265</v>
      </c>
      <c r="L57" s="128">
        <v>265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3295</v>
      </c>
      <c r="F58" s="91" t="str">
        <f t="shared" si="2"/>
        <v>Pristojbe i naknade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265</v>
      </c>
      <c r="K58" s="128">
        <v>265</v>
      </c>
      <c r="L58" s="128">
        <v>265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3299</v>
      </c>
      <c r="F59" s="91" t="str">
        <f t="shared" si="2"/>
        <v>Ostali nespomenuti rashodi poslovanja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2256</v>
      </c>
      <c r="K59" s="128">
        <v>2256</v>
      </c>
      <c r="L59" s="128">
        <v>2256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3431</v>
      </c>
      <c r="F60" s="91" t="str">
        <f t="shared" si="2"/>
        <v>Bankarske usluge i usluge platnog prometa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2920</v>
      </c>
      <c r="K60" s="128">
        <v>2920</v>
      </c>
      <c r="L60" s="128">
        <v>2920</v>
      </c>
      <c r="M60" s="95"/>
      <c r="O60" s="86" t="str">
        <f t="shared" si="5"/>
        <v>343</v>
      </c>
      <c r="P60" s="86" t="str">
        <f t="shared" si="6"/>
        <v>34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3434</v>
      </c>
      <c r="F61" s="91" t="str">
        <f t="shared" si="2"/>
        <v>Ostali nespomenuti financijski rashodi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13</v>
      </c>
      <c r="K61" s="128">
        <v>13</v>
      </c>
      <c r="L61" s="128">
        <v>13</v>
      </c>
      <c r="M61" s="95"/>
      <c r="O61" s="86" t="str">
        <f t="shared" si="5"/>
        <v>343</v>
      </c>
      <c r="P61" s="86" t="str">
        <f t="shared" si="6"/>
        <v>34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4241</v>
      </c>
      <c r="F62" s="91" t="str">
        <f t="shared" si="2"/>
        <v>Knjige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15529</v>
      </c>
      <c r="K62" s="128">
        <v>19908</v>
      </c>
      <c r="L62" s="128">
        <v>19907</v>
      </c>
      <c r="M62" s="95"/>
      <c r="O62" s="86" t="str">
        <f t="shared" si="5"/>
        <v>424</v>
      </c>
      <c r="P62" s="86" t="str">
        <f t="shared" si="6"/>
        <v>42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61</v>
      </c>
      <c r="D63" s="91" t="str">
        <f t="shared" si="1"/>
        <v>Donacije</v>
      </c>
      <c r="E63" s="96">
        <v>4241</v>
      </c>
      <c r="F63" s="91" t="str">
        <f t="shared" si="2"/>
        <v>Knjige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5309</v>
      </c>
      <c r="K63" s="128">
        <v>5973</v>
      </c>
      <c r="L63" s="128">
        <v>5973</v>
      </c>
      <c r="M63" s="95"/>
      <c r="O63" s="86" t="str">
        <f t="shared" si="5"/>
        <v>424</v>
      </c>
      <c r="P63" s="86" t="str">
        <f t="shared" si="6"/>
        <v>42</v>
      </c>
      <c r="Q63" s="86" t="str">
        <f t="shared" si="7"/>
        <v>61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1314693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1314693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1314693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" sqref="E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abSelected="1" zoomScale="80" zoomScaleNormal="80" workbookViewId="0">
      <selection activeCell="J33" sqref="J33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25199</v>
      </c>
      <c r="E5" s="3"/>
      <c r="F5" s="3"/>
      <c r="G5" s="3"/>
      <c r="H5" s="3"/>
      <c r="I5" s="3">
        <v>13272</v>
      </c>
      <c r="J5" s="3"/>
      <c r="K5" s="3">
        <v>11927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1309593</v>
      </c>
      <c r="E6" s="12">
        <f>+'A.1 PRIHODI'!E8</f>
        <v>794845</v>
      </c>
      <c r="F6" s="12">
        <f>+'A.1 PRIHODI'!F8</f>
        <v>0</v>
      </c>
      <c r="G6" s="12">
        <f>+'A.1 PRIHODI'!G8</f>
        <v>11331</v>
      </c>
      <c r="H6" s="12">
        <f>+'A.1 PRIHODI'!H8</f>
        <v>0</v>
      </c>
      <c r="I6" s="12">
        <f>+'A.1 PRIHODI'!I8+'B. RAČUN FIN'!I6</f>
        <v>92906</v>
      </c>
      <c r="J6" s="12">
        <f>+'A.1 PRIHODI'!J8</f>
        <v>0</v>
      </c>
      <c r="K6" s="12">
        <f>+'A.1 PRIHODI'!K8</f>
        <v>405202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5309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-20099</v>
      </c>
      <c r="E7" s="197"/>
      <c r="F7" s="197"/>
      <c r="G7" s="197"/>
      <c r="H7" s="197"/>
      <c r="I7" s="197">
        <v>-13463</v>
      </c>
      <c r="J7" s="197"/>
      <c r="K7" s="197">
        <v>-6636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1314693</v>
      </c>
      <c r="E8" s="12">
        <f>+E5+E6+E7</f>
        <v>794845</v>
      </c>
      <c r="F8" s="12">
        <f t="shared" ref="F8:W8" si="1">+F5+F6+F7</f>
        <v>0</v>
      </c>
      <c r="G8" s="12">
        <f t="shared" si="1"/>
        <v>11331</v>
      </c>
      <c r="H8" s="12">
        <f t="shared" si="1"/>
        <v>0</v>
      </c>
      <c r="I8" s="12">
        <f t="shared" si="1"/>
        <v>92715</v>
      </c>
      <c r="J8" s="12">
        <f t="shared" si="1"/>
        <v>0</v>
      </c>
      <c r="K8" s="12">
        <f t="shared" si="1"/>
        <v>410493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5309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1314693</v>
      </c>
      <c r="E9" s="82">
        <f>+'A.2 RASHODI'!E4+'B. RAČUN FIN'!E11</f>
        <v>794845</v>
      </c>
      <c r="F9" s="82">
        <f>+'A.2 RASHODI'!F4+'B. RAČUN FIN'!F11</f>
        <v>0</v>
      </c>
      <c r="G9" s="82">
        <f>+'A.2 RASHODI'!G4+'B. RAČUN FIN'!G11</f>
        <v>11331</v>
      </c>
      <c r="H9" s="82">
        <f>+'A.2 RASHODI'!H4+'B. RAČUN FIN'!H11</f>
        <v>0</v>
      </c>
      <c r="I9" s="82">
        <f>+'A.2 RASHODI'!I4+'B. RAČUN FIN'!I11</f>
        <v>92715</v>
      </c>
      <c r="J9" s="82">
        <f>+'A.2 RASHODI'!J4+'B. RAČUN FIN'!J11</f>
        <v>0</v>
      </c>
      <c r="K9" s="82">
        <f>+'A.2 RASHODI'!K4+'B. RAČUN FIN'!K11</f>
        <v>410493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5309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20099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13463</v>
      </c>
      <c r="J13" s="131">
        <f t="shared" si="4"/>
        <v>0</v>
      </c>
      <c r="K13" s="131">
        <f t="shared" si="4"/>
        <v>6636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1335903</v>
      </c>
      <c r="E14" s="12">
        <f>+'A.1 PRIHODI'!E22</f>
        <v>798374</v>
      </c>
      <c r="F14" s="12">
        <f>+'A.1 PRIHODI'!F22</f>
        <v>0</v>
      </c>
      <c r="G14" s="12">
        <f>+'A.1 PRIHODI'!G22</f>
        <v>11945</v>
      </c>
      <c r="H14" s="12">
        <f>+'A.1 PRIHODI'!H22</f>
        <v>0</v>
      </c>
      <c r="I14" s="12">
        <f>+'A.1 PRIHODI'!I22+'B. RAČUN FIN'!I17</f>
        <v>96888</v>
      </c>
      <c r="J14" s="12">
        <f>+'A.1 PRIHODI'!J22</f>
        <v>0</v>
      </c>
      <c r="K14" s="12">
        <f>+'A.1 PRIHODI'!K22</f>
        <v>422723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5973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-23421</v>
      </c>
      <c r="E15" s="65"/>
      <c r="F15" s="65"/>
      <c r="G15" s="65"/>
      <c r="H15" s="65"/>
      <c r="I15" s="65">
        <v>-12803</v>
      </c>
      <c r="J15" s="65"/>
      <c r="K15" s="65">
        <v>-10618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1332581</v>
      </c>
      <c r="E16" s="12">
        <f>+E13+E14+E15</f>
        <v>798374</v>
      </c>
      <c r="F16" s="12">
        <f t="shared" ref="F16:W16" si="5">+F13+F14+F15</f>
        <v>0</v>
      </c>
      <c r="G16" s="12">
        <f t="shared" si="5"/>
        <v>11945</v>
      </c>
      <c r="H16" s="12">
        <f t="shared" si="5"/>
        <v>0</v>
      </c>
      <c r="I16" s="12">
        <f t="shared" si="5"/>
        <v>97548</v>
      </c>
      <c r="J16" s="12">
        <f t="shared" si="5"/>
        <v>0</v>
      </c>
      <c r="K16" s="12">
        <f t="shared" si="5"/>
        <v>418741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5973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1332581</v>
      </c>
      <c r="E17" s="82">
        <f>+'A.2 RASHODI'!E21+'B. RAČUN FIN'!E22</f>
        <v>798374</v>
      </c>
      <c r="F17" s="82">
        <f>+'A.2 RASHODI'!F21+'B. RAČUN FIN'!F22</f>
        <v>0</v>
      </c>
      <c r="G17" s="82">
        <f>+'A.2 RASHODI'!G21+'B. RAČUN FIN'!G22</f>
        <v>11945</v>
      </c>
      <c r="H17" s="82">
        <f>+'A.2 RASHODI'!H21+'B. RAČUN FIN'!H22</f>
        <v>0</v>
      </c>
      <c r="I17" s="82">
        <f>+'A.2 RASHODI'!I21+'B. RAČUN FIN'!I22</f>
        <v>97548</v>
      </c>
      <c r="J17" s="82">
        <f>+'A.2 RASHODI'!J21+'B. RAČUN FIN'!J22</f>
        <v>0</v>
      </c>
      <c r="K17" s="82">
        <f>+'A.2 RASHODI'!K21+'B. RAČUN FIN'!K22</f>
        <v>418741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5973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23421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12803</v>
      </c>
      <c r="J21" s="131">
        <f t="shared" si="8"/>
        <v>0</v>
      </c>
      <c r="K21" s="131">
        <f t="shared" si="8"/>
        <v>10618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1346085</v>
      </c>
      <c r="E22" s="12">
        <f>+'A.1 PRIHODI'!E36</f>
        <v>801920</v>
      </c>
      <c r="F22" s="12">
        <f>+'A.1 PRIHODI'!F36</f>
        <v>0</v>
      </c>
      <c r="G22" s="12">
        <f>+'A.1 PRIHODI'!G36</f>
        <v>11945</v>
      </c>
      <c r="H22" s="12">
        <f>+'A.1 PRIHODI'!H36</f>
        <v>0</v>
      </c>
      <c r="I22" s="12">
        <f>+'A.1 PRIHODI'!I36+'B. RAČUN FIN'!I28</f>
        <v>96888</v>
      </c>
      <c r="J22" s="12">
        <f>+'A.1 PRIHODI'!J36</f>
        <v>0</v>
      </c>
      <c r="K22" s="12">
        <f>+'A.1 PRIHODI'!K36</f>
        <v>429359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5973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-23612</v>
      </c>
      <c r="E23" s="65"/>
      <c r="F23" s="65"/>
      <c r="G23" s="65"/>
      <c r="H23" s="65"/>
      <c r="I23" s="65">
        <v>-12971</v>
      </c>
      <c r="J23" s="65"/>
      <c r="K23" s="65">
        <v>-10641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1345894</v>
      </c>
      <c r="E24" s="12">
        <f>+E21+E22+E23</f>
        <v>801920</v>
      </c>
      <c r="F24" s="12">
        <f t="shared" ref="F24:W24" si="9">+F21+F22+F23</f>
        <v>0</v>
      </c>
      <c r="G24" s="12">
        <f t="shared" si="9"/>
        <v>11945</v>
      </c>
      <c r="H24" s="12">
        <f t="shared" si="9"/>
        <v>0</v>
      </c>
      <c r="I24" s="12">
        <f t="shared" si="9"/>
        <v>96720</v>
      </c>
      <c r="J24" s="12">
        <f t="shared" si="9"/>
        <v>0</v>
      </c>
      <c r="K24" s="12">
        <f t="shared" si="9"/>
        <v>429336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5973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1345894</v>
      </c>
      <c r="E25" s="82">
        <f>+'A.2 RASHODI'!E38+'B. RAČUN FIN'!E33</f>
        <v>801920</v>
      </c>
      <c r="F25" s="82">
        <f>+'A.2 RASHODI'!F38+'B. RAČUN FIN'!F33</f>
        <v>0</v>
      </c>
      <c r="G25" s="82">
        <f>+'A.2 RASHODI'!G38+'B. RAČUN FIN'!G33</f>
        <v>11945</v>
      </c>
      <c r="H25" s="82">
        <f>+'A.2 RASHODI'!H38+'B. RAČUN FIN'!H33</f>
        <v>0</v>
      </c>
      <c r="I25" s="82">
        <f>+'A.2 RASHODI'!I38+'B. RAČUN FIN'!I33</f>
        <v>96720</v>
      </c>
      <c r="J25" s="82">
        <f>+'A.2 RASHODI'!J38+'B. RAČUN FIN'!J33</f>
        <v>0</v>
      </c>
      <c r="K25" s="82">
        <f>+'A.2 RASHODI'!K38+'B. RAČUN FIN'!K33</f>
        <v>429336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5973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1309593</v>
      </c>
      <c r="E8" s="69">
        <f>+E19+E16</f>
        <v>794845</v>
      </c>
      <c r="F8" s="69">
        <f>+F19+F16</f>
        <v>0</v>
      </c>
      <c r="G8" s="69">
        <f>+G19+G16</f>
        <v>11331</v>
      </c>
      <c r="H8" s="69">
        <f t="shared" ref="H8:V8" si="0">+H19+H16</f>
        <v>0</v>
      </c>
      <c r="I8" s="69">
        <f t="shared" si="0"/>
        <v>92906</v>
      </c>
      <c r="J8" s="69">
        <f>+J19+J16</f>
        <v>0</v>
      </c>
      <c r="K8" s="69">
        <f t="shared" si="0"/>
        <v>405202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5309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405202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405202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92906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92906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16640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11331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5309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794845</v>
      </c>
      <c r="E14" s="132">
        <f>SUMIFS('Unos prihoda i primitaka'!$G$3:$G$501,'Unos prihoda i primitaka'!$C$3:$C$501,"=11",'Unos prihoda i primitaka'!$L$3:$L$501,"=67")</f>
        <v>794845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1309593</v>
      </c>
      <c r="E16" s="4">
        <f t="shared" ref="E16:V16" si="2">SUM(E9:E15)</f>
        <v>794845</v>
      </c>
      <c r="F16" s="4">
        <f t="shared" si="2"/>
        <v>0</v>
      </c>
      <c r="G16" s="4">
        <f t="shared" si="2"/>
        <v>11331</v>
      </c>
      <c r="H16" s="4">
        <f t="shared" si="2"/>
        <v>0</v>
      </c>
      <c r="I16" s="4">
        <f t="shared" si="2"/>
        <v>92906</v>
      </c>
      <c r="J16" s="4">
        <f t="shared" si="2"/>
        <v>0</v>
      </c>
      <c r="K16" s="4">
        <f t="shared" si="2"/>
        <v>405202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5309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1335903</v>
      </c>
      <c r="E22" s="69">
        <f t="shared" ref="E22:V22" si="4">+E33+E30</f>
        <v>798374</v>
      </c>
      <c r="F22" s="69">
        <f t="shared" si="4"/>
        <v>0</v>
      </c>
      <c r="G22" s="69">
        <f t="shared" si="4"/>
        <v>11945</v>
      </c>
      <c r="H22" s="69">
        <f t="shared" si="4"/>
        <v>0</v>
      </c>
      <c r="I22" s="69">
        <f t="shared" si="4"/>
        <v>96888</v>
      </c>
      <c r="J22" s="69">
        <f t="shared" si="4"/>
        <v>0</v>
      </c>
      <c r="K22" s="69">
        <f t="shared" si="4"/>
        <v>422723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5973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422723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422723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96888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96888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17918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11945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5973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798374</v>
      </c>
      <c r="E28" s="132">
        <f>SUMIFS('Unos prihoda i primitaka'!$H$3:$H$501,'Unos prihoda i primitaka'!$C$3:$C$501,"=11",'Unos prihoda i primitaka'!$L$3:$L$501,"=67")</f>
        <v>798374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1335903</v>
      </c>
      <c r="E30" s="4">
        <f t="shared" ref="E30:V30" si="6">SUM(E23:E29)</f>
        <v>798374</v>
      </c>
      <c r="F30" s="4">
        <f t="shared" si="6"/>
        <v>0</v>
      </c>
      <c r="G30" s="4">
        <f t="shared" si="6"/>
        <v>11945</v>
      </c>
      <c r="H30" s="4">
        <f t="shared" si="6"/>
        <v>0</v>
      </c>
      <c r="I30" s="4">
        <f t="shared" si="6"/>
        <v>96888</v>
      </c>
      <c r="J30" s="4">
        <f t="shared" si="6"/>
        <v>0</v>
      </c>
      <c r="K30" s="4">
        <f t="shared" si="6"/>
        <v>422723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5973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1346085</v>
      </c>
      <c r="E36" s="69">
        <f t="shared" ref="E36:V36" si="9">+E47+E44</f>
        <v>801920</v>
      </c>
      <c r="F36" s="69">
        <f t="shared" si="9"/>
        <v>0</v>
      </c>
      <c r="G36" s="69">
        <f t="shared" si="9"/>
        <v>11945</v>
      </c>
      <c r="H36" s="69">
        <f t="shared" si="9"/>
        <v>0</v>
      </c>
      <c r="I36" s="69">
        <f t="shared" si="9"/>
        <v>96888</v>
      </c>
      <c r="J36" s="69">
        <f t="shared" si="9"/>
        <v>0</v>
      </c>
      <c r="K36" s="69">
        <f t="shared" si="9"/>
        <v>429359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5973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429359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429359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96888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96888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17918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11945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5973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801920</v>
      </c>
      <c r="E42" s="132">
        <f>SUMIFS('Unos prihoda i primitaka'!$I$3:$I$501,'Unos prihoda i primitaka'!$C$3:$C$501,"=11",'Unos prihoda i primitaka'!$L$3:$L$501,"=67")</f>
        <v>801920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1346085</v>
      </c>
      <c r="E44" s="4">
        <f t="shared" ref="E44:V44" si="10">SUM(E37:E43)</f>
        <v>801920</v>
      </c>
      <c r="F44" s="4">
        <f t="shared" si="10"/>
        <v>0</v>
      </c>
      <c r="G44" s="4">
        <f t="shared" si="10"/>
        <v>11945</v>
      </c>
      <c r="H44" s="4">
        <f t="shared" si="10"/>
        <v>0</v>
      </c>
      <c r="I44" s="4">
        <f t="shared" si="10"/>
        <v>96888</v>
      </c>
      <c r="J44" s="4">
        <f t="shared" si="10"/>
        <v>0</v>
      </c>
      <c r="K44" s="4">
        <f t="shared" si="10"/>
        <v>429359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5973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1314693</v>
      </c>
      <c r="E4" s="70">
        <f>E5+E13</f>
        <v>794845</v>
      </c>
      <c r="F4" s="70">
        <f t="shared" ref="F4:W4" si="0">F5+F13</f>
        <v>0</v>
      </c>
      <c r="G4" s="70">
        <f t="shared" si="0"/>
        <v>11331</v>
      </c>
      <c r="H4" s="70">
        <f t="shared" si="0"/>
        <v>0</v>
      </c>
      <c r="I4" s="70">
        <f t="shared" si="0"/>
        <v>92715</v>
      </c>
      <c r="J4" s="70">
        <f t="shared" si="0"/>
        <v>0</v>
      </c>
      <c r="K4" s="70">
        <f>K5+K13</f>
        <v>410493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5309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1250036</v>
      </c>
      <c r="E5" s="78">
        <f t="shared" ref="E5:G5" si="2">SUM(E6:E12)</f>
        <v>794845</v>
      </c>
      <c r="F5" s="78">
        <f t="shared" si="2"/>
        <v>0</v>
      </c>
      <c r="G5" s="78">
        <f t="shared" si="2"/>
        <v>0</v>
      </c>
      <c r="H5" s="78">
        <f>SUM(H6:H12)</f>
        <v>0</v>
      </c>
      <c r="I5" s="78">
        <f t="shared" ref="I5:K5" si="3">SUM(I6:I12)</f>
        <v>77186</v>
      </c>
      <c r="J5" s="78">
        <f t="shared" si="3"/>
        <v>0</v>
      </c>
      <c r="K5" s="78">
        <f t="shared" si="3"/>
        <v>378005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1069839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725012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19378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325449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177264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69833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54875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52556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2933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2933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64657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11331</v>
      </c>
      <c r="H13" s="79">
        <f>SUM(H14:H18)</f>
        <v>0</v>
      </c>
      <c r="I13" s="79">
        <f t="shared" ref="I13:K13" si="7">SUM(I14:I18)</f>
        <v>15529</v>
      </c>
      <c r="J13" s="79">
        <f t="shared" si="7"/>
        <v>0</v>
      </c>
      <c r="K13" s="79">
        <f t="shared" si="7"/>
        <v>32488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5309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64657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11331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15529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32488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5309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1332581</v>
      </c>
      <c r="E21" s="70">
        <f>+E22+E30</f>
        <v>798374</v>
      </c>
      <c r="F21" s="70">
        <f t="shared" ref="F21:W21" si="11">+F22+F30</f>
        <v>0</v>
      </c>
      <c r="G21" s="70">
        <f t="shared" si="11"/>
        <v>11945</v>
      </c>
      <c r="H21" s="70">
        <f t="shared" si="11"/>
        <v>0</v>
      </c>
      <c r="I21" s="70">
        <f t="shared" si="11"/>
        <v>97548</v>
      </c>
      <c r="J21" s="70">
        <f t="shared" si="11"/>
        <v>0</v>
      </c>
      <c r="K21" s="70">
        <f t="shared" si="11"/>
        <v>418741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5973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1266883</v>
      </c>
      <c r="E22" s="78">
        <f t="shared" ref="E22:W22" si="12">SUM(E23:E29)</f>
        <v>798374</v>
      </c>
      <c r="F22" s="78">
        <f t="shared" si="12"/>
        <v>0</v>
      </c>
      <c r="G22" s="78">
        <f t="shared" si="12"/>
        <v>0</v>
      </c>
      <c r="H22" s="78">
        <f>SUM(H23:H29)</f>
        <v>0</v>
      </c>
      <c r="I22" s="78">
        <f t="shared" si="12"/>
        <v>77640</v>
      </c>
      <c r="J22" s="78">
        <f t="shared" si="12"/>
        <v>0</v>
      </c>
      <c r="K22" s="78">
        <f t="shared" si="12"/>
        <v>390869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1083695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728457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19908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335330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180255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69917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54799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55539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2933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2933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65698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11945</v>
      </c>
      <c r="H30" s="79">
        <f>SUM(H31:H35)</f>
        <v>0</v>
      </c>
      <c r="I30" s="79">
        <f t="shared" ref="I30:K30" si="14">SUM(I31:I35)</f>
        <v>19908</v>
      </c>
      <c r="J30" s="79">
        <f t="shared" si="14"/>
        <v>0</v>
      </c>
      <c r="K30" s="79">
        <f t="shared" si="14"/>
        <v>27872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5973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65698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11945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19908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27872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5973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1345894</v>
      </c>
      <c r="E38" s="70">
        <f>E39+E47</f>
        <v>801920</v>
      </c>
      <c r="F38" s="70">
        <f t="shared" ref="F38:W38" si="18">F39+F47</f>
        <v>0</v>
      </c>
      <c r="G38" s="70">
        <f t="shared" si="18"/>
        <v>11945</v>
      </c>
      <c r="H38" s="70">
        <f t="shared" si="18"/>
        <v>0</v>
      </c>
      <c r="I38" s="70">
        <f t="shared" si="18"/>
        <v>96720</v>
      </c>
      <c r="J38" s="70">
        <f t="shared" si="18"/>
        <v>0</v>
      </c>
      <c r="K38" s="70">
        <f t="shared" si="18"/>
        <v>429336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5973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1278872</v>
      </c>
      <c r="E39" s="78">
        <f t="shared" ref="E39:G39" si="19">SUM(E40:E46)</f>
        <v>801920</v>
      </c>
      <c r="F39" s="78">
        <f t="shared" si="19"/>
        <v>0</v>
      </c>
      <c r="G39" s="78">
        <f t="shared" si="19"/>
        <v>0</v>
      </c>
      <c r="H39" s="78">
        <f>SUM(H40:H46)</f>
        <v>0</v>
      </c>
      <c r="I39" s="78">
        <f t="shared" ref="I39:K39" si="20">SUM(I40:I46)</f>
        <v>76813</v>
      </c>
      <c r="J39" s="78">
        <f t="shared" si="20"/>
        <v>0</v>
      </c>
      <c r="K39" s="78">
        <f t="shared" si="20"/>
        <v>400139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1094199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731919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19908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342372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181740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70001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53972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57767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2933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2933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67022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11945</v>
      </c>
      <c r="H47" s="79">
        <f>SUM(H48:H52)</f>
        <v>0</v>
      </c>
      <c r="I47" s="79">
        <f t="shared" ref="I47:K47" si="24">SUM(I48:I52)</f>
        <v>19907</v>
      </c>
      <c r="J47" s="79">
        <f t="shared" si="24"/>
        <v>0</v>
      </c>
      <c r="K47" s="79">
        <f t="shared" si="24"/>
        <v>29197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5973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67022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11945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19907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29197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5973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1314693</v>
      </c>
      <c r="D5" s="339">
        <f t="shared" ref="D5:E5" si="0">+D6+D9+D11+D14+D25+D28+D30</f>
        <v>1332581</v>
      </c>
      <c r="E5" s="339">
        <f t="shared" si="0"/>
        <v>1345894</v>
      </c>
    </row>
    <row r="6" spans="1:193">
      <c r="A6" s="312">
        <v>1</v>
      </c>
      <c r="B6" s="67" t="s">
        <v>5131</v>
      </c>
      <c r="C6" s="338">
        <f>+C7+C8</f>
        <v>794845</v>
      </c>
      <c r="D6" s="338">
        <f t="shared" ref="D6:E6" si="1">+D7+D8</f>
        <v>798374</v>
      </c>
      <c r="E6" s="338">
        <f t="shared" si="1"/>
        <v>801920</v>
      </c>
    </row>
    <row r="7" spans="1:193">
      <c r="A7" s="309">
        <v>11</v>
      </c>
      <c r="B7" s="48" t="s">
        <v>5118</v>
      </c>
      <c r="C7" s="337">
        <f>+'A.2 RASHODI'!E4</f>
        <v>794845</v>
      </c>
      <c r="D7" s="337">
        <f>+'A.2 RASHODI'!E21</f>
        <v>798374</v>
      </c>
      <c r="E7" s="337">
        <f>+'A.2 RASHODI'!E38</f>
        <v>801920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11331</v>
      </c>
      <c r="D9" s="338">
        <f t="shared" ref="D9:E9" si="2">+D10</f>
        <v>11945</v>
      </c>
      <c r="E9" s="338">
        <f t="shared" si="2"/>
        <v>11945</v>
      </c>
    </row>
    <row r="10" spans="1:193">
      <c r="A10" s="309">
        <v>31</v>
      </c>
      <c r="B10" s="48" t="s">
        <v>5119</v>
      </c>
      <c r="C10" s="337">
        <f>+'A.2 RASHODI'!G4</f>
        <v>11331</v>
      </c>
      <c r="D10" s="337">
        <f>+'A.2 RASHODI'!G21</f>
        <v>11945</v>
      </c>
      <c r="E10" s="337">
        <f>+'A.2 RASHODI'!G38</f>
        <v>11945</v>
      </c>
    </row>
    <row r="11" spans="1:193">
      <c r="A11" s="312">
        <v>4</v>
      </c>
      <c r="B11" s="67" t="s">
        <v>5133</v>
      </c>
      <c r="C11" s="338">
        <f>+C12+C13</f>
        <v>92715</v>
      </c>
      <c r="D11" s="338">
        <f t="shared" ref="D11:E11" si="3">+D12+D13</f>
        <v>97548</v>
      </c>
      <c r="E11" s="338">
        <f t="shared" si="3"/>
        <v>96720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92715</v>
      </c>
      <c r="D13" s="337">
        <f>+'A.2 RASHODI'!I21</f>
        <v>97548</v>
      </c>
      <c r="E13" s="337">
        <f>+'A.2 RASHODI'!I38</f>
        <v>96720</v>
      </c>
    </row>
    <row r="14" spans="1:193">
      <c r="A14" s="312">
        <v>5</v>
      </c>
      <c r="B14" s="67" t="s">
        <v>5134</v>
      </c>
      <c r="C14" s="338">
        <f>SUM(C15:C24)</f>
        <v>410493</v>
      </c>
      <c r="D14" s="338">
        <f t="shared" ref="D14:E14" si="4">SUM(D15:D24)</f>
        <v>418741</v>
      </c>
      <c r="E14" s="338">
        <f t="shared" si="4"/>
        <v>429336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410493</v>
      </c>
      <c r="D16" s="337">
        <f>+'A.2 RASHODI'!K21</f>
        <v>418741</v>
      </c>
      <c r="E16" s="337">
        <f>+'A.2 RASHODI'!K38</f>
        <v>429336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5309</v>
      </c>
      <c r="D25" s="338">
        <f t="shared" ref="D25:E25" si="5">+D26+D27</f>
        <v>5973</v>
      </c>
      <c r="E25" s="338">
        <f t="shared" si="5"/>
        <v>5973</v>
      </c>
    </row>
    <row r="26" spans="1:5">
      <c r="A26" s="309">
        <v>61</v>
      </c>
      <c r="B26" s="48" t="s">
        <v>1684</v>
      </c>
      <c r="C26" s="337">
        <f>+'A.2 RASHODI'!T4</f>
        <v>5309</v>
      </c>
      <c r="D26" s="337">
        <f>+'A.2 RASHODI'!T21</f>
        <v>5973</v>
      </c>
      <c r="E26" s="337">
        <f>+'A.2 RASHODI'!T38</f>
        <v>5973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1314693</v>
      </c>
      <c r="D5" s="70">
        <f t="shared" ref="D5:E5" si="0">+D6+D15+D21+D28+D38+D45+D52+D59+D66+D75</f>
        <v>1332581</v>
      </c>
      <c r="E5" s="70">
        <f t="shared" si="0"/>
        <v>1345894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1314693</v>
      </c>
      <c r="D66" s="345">
        <f>SUM(D67:D74)</f>
        <v>1332581</v>
      </c>
      <c r="E66" s="345">
        <f>SUM(E67:E74)</f>
        <v>1345894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1314693</v>
      </c>
      <c r="D70" s="337">
        <f>SUMIF('Unos rashoda i izdataka'!$R$3:$R$501,'A.4 RASHODI FUNK'!$A70,'Unos rashoda i izdataka'!$K$3:$K$501)+SUMIF('Unos rashoda P4'!$T$3:$T$501,'A.4 RASHODI FUNK'!$A70,'Unos rashoda P4'!$I$3:$I$501)</f>
        <v>1332581</v>
      </c>
      <c r="E70" s="337">
        <f>SUMIF('Unos rashoda i izdataka'!$R$3:$R$501,'A.4 RASHODI FUNK'!$A70,'Unos rashoda i izdataka'!$L$3:$L$501)+SUMIF('Unos rashoda P4'!$T$3:$T$501,'A.4 RASHODI FUNK'!$A70,'Unos rashoda P4'!$J$3:$J$501)</f>
        <v>1345894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</cp:lastModifiedBy>
  <cp:lastPrinted>2022-11-04T10:29:10Z</cp:lastPrinted>
  <dcterms:created xsi:type="dcterms:W3CDTF">2018-09-10T07:36:17Z</dcterms:created>
  <dcterms:modified xsi:type="dcterms:W3CDTF">2022-12-21T09:55:22Z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